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K:\DAS\OCA\SERVICE DEPARTMENT RATE STUDIES\FY25 Rate Studies\Templates\"/>
    </mc:Choice>
  </mc:AlternateContent>
  <xr:revisionPtr revIDLastSave="0" documentId="13_ncr:1_{02A882C7-016D-4DB7-8447-B5A75911699B}" xr6:coauthVersionLast="47" xr6:coauthVersionMax="47" xr10:uidLastSave="{00000000-0000-0000-0000-000000000000}"/>
  <bookViews>
    <workbookView xWindow="-120" yWindow="-120" windowWidth="29040" windowHeight="17640" activeTab="5" xr2:uid="{DC547DFB-9840-48D2-8D1B-AAAEAF2E3549}"/>
  </bookViews>
  <sheets>
    <sheet name="Inputs" sheetId="20" r:id="rId1"/>
    <sheet name="Customers" sheetId="10" r:id="rId2"/>
    <sheet name="Self-Cert " sheetId="19" r:id="rId3"/>
    <sheet name="SC Contact" sheetId="7" r:id="rId4"/>
    <sheet name="Summary" sheetId="1" r:id="rId5"/>
    <sheet name="Fund Balance" sheetId="13" r:id="rId6"/>
  </sheets>
  <definedNames>
    <definedName name="Days" comment="Average days in month">30.434</definedName>
    <definedName name="First_Day" comment="First Day of Fiscal Year">Inputs!$B$8</definedName>
    <definedName name="_xlnm.Print_Area" localSheetId="1">Customers!$A$1:$B$46</definedName>
    <definedName name="_xlnm.Print_Area" localSheetId="5">'Fund Balance'!$A$1:$F$27</definedName>
    <definedName name="_xlnm.Print_Area" localSheetId="3">'SC Contact'!$A$1:$D$20</definedName>
    <definedName name="_xlnm.Print_Area" localSheetId="2">'Self-Cert '!$A$1:$M$102</definedName>
    <definedName name="_xlnm.Print_Area" localSheetId="4">Summary!$A$1:$M$111</definedName>
    <definedName name="_xlnm.Print_Titles" localSheetId="2">'Self-Cert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20" l="1"/>
  <c r="C55" i="20"/>
  <c r="A34" i="20"/>
  <c r="A33" i="20"/>
  <c r="A32" i="20"/>
  <c r="M80" i="1"/>
  <c r="H5" i="1"/>
  <c r="J42" i="1"/>
  <c r="L43" i="1"/>
  <c r="K43" i="1"/>
  <c r="M42" i="1"/>
  <c r="L42" i="1"/>
  <c r="K42" i="1"/>
  <c r="I42" i="1"/>
  <c r="H42" i="1"/>
  <c r="G42" i="1"/>
  <c r="A42" i="1"/>
  <c r="A92" i="1"/>
  <c r="A2" i="20"/>
  <c r="I6" i="19"/>
  <c r="F89" i="20"/>
  <c r="J41" i="1" l="1"/>
  <c r="A43" i="1"/>
  <c r="A41" i="1"/>
  <c r="A40" i="1"/>
  <c r="A39" i="1"/>
  <c r="A38" i="1"/>
  <c r="A37" i="1"/>
  <c r="A36" i="1"/>
  <c r="A35" i="1"/>
  <c r="C14" i="7"/>
  <c r="M5" i="1"/>
  <c r="M87" i="1"/>
  <c r="G91" i="1" l="1"/>
  <c r="K5" i="19" l="1"/>
  <c r="I5" i="19"/>
  <c r="I4" i="19"/>
  <c r="D4" i="19"/>
  <c r="D3" i="19"/>
  <c r="G46" i="19"/>
  <c r="D5" i="19"/>
  <c r="C16" i="7"/>
  <c r="C15" i="7"/>
  <c r="C13" i="7"/>
  <c r="C12" i="7"/>
  <c r="C11" i="7"/>
  <c r="C9" i="7"/>
  <c r="C8" i="7"/>
  <c r="C5" i="7"/>
  <c r="G51" i="1"/>
  <c r="H46" i="1"/>
  <c r="H47" i="1"/>
  <c r="H48" i="1"/>
  <c r="H49" i="1"/>
  <c r="H50" i="1"/>
  <c r="H51" i="1"/>
  <c r="J63" i="1"/>
  <c r="I63" i="1"/>
  <c r="H63" i="1"/>
  <c r="G63" i="1"/>
  <c r="A63" i="1"/>
  <c r="J62" i="1"/>
  <c r="I62" i="1"/>
  <c r="H62" i="1"/>
  <c r="G62" i="1"/>
  <c r="A62" i="1"/>
  <c r="J61" i="1"/>
  <c r="I61" i="1"/>
  <c r="H61" i="1"/>
  <c r="G61" i="1"/>
  <c r="A61" i="1"/>
  <c r="J60" i="1"/>
  <c r="I60" i="1"/>
  <c r="H60" i="1"/>
  <c r="G60" i="1"/>
  <c r="A60" i="1"/>
  <c r="J59" i="1"/>
  <c r="I59" i="1"/>
  <c r="H59" i="1"/>
  <c r="G59" i="1"/>
  <c r="A59" i="1"/>
  <c r="J58" i="1"/>
  <c r="I58" i="1"/>
  <c r="H58" i="1"/>
  <c r="G58" i="1"/>
  <c r="A58" i="1"/>
  <c r="J57" i="1"/>
  <c r="I57" i="1"/>
  <c r="H57" i="1"/>
  <c r="G57" i="1"/>
  <c r="A57" i="1"/>
  <c r="J56" i="1"/>
  <c r="I56" i="1"/>
  <c r="H56" i="1"/>
  <c r="G56" i="1"/>
  <c r="A56" i="1"/>
  <c r="J55" i="1"/>
  <c r="I55" i="1"/>
  <c r="H55" i="1"/>
  <c r="G55" i="1"/>
  <c r="A55" i="1"/>
  <c r="J54" i="1"/>
  <c r="I54" i="1"/>
  <c r="H54" i="1"/>
  <c r="G54" i="1"/>
  <c r="A54" i="1"/>
  <c r="J53" i="1"/>
  <c r="I53" i="1"/>
  <c r="H53" i="1"/>
  <c r="G53" i="1"/>
  <c r="A53" i="1"/>
  <c r="J52" i="1"/>
  <c r="I52" i="1"/>
  <c r="H52" i="1"/>
  <c r="G52" i="1"/>
  <c r="A52" i="1"/>
  <c r="J51" i="1"/>
  <c r="I51" i="1"/>
  <c r="A51" i="1"/>
  <c r="J50" i="1"/>
  <c r="I50" i="1"/>
  <c r="G50" i="1"/>
  <c r="A50" i="1"/>
  <c r="J49" i="1"/>
  <c r="I49" i="1"/>
  <c r="G49" i="1"/>
  <c r="A49" i="1"/>
  <c r="J48" i="1"/>
  <c r="I48" i="1"/>
  <c r="G48" i="1"/>
  <c r="A48" i="1"/>
  <c r="J47" i="1"/>
  <c r="I47" i="1"/>
  <c r="G47" i="1"/>
  <c r="A47" i="1"/>
  <c r="M81" i="1"/>
  <c r="A90" i="1"/>
  <c r="M67" i="1"/>
  <c r="F10" i="13"/>
  <c r="F7" i="13"/>
  <c r="C25" i="13"/>
  <c r="M82" i="1"/>
  <c r="M79" i="1"/>
  <c r="M74" i="1"/>
  <c r="L66" i="1"/>
  <c r="K66" i="1"/>
  <c r="J46" i="1"/>
  <c r="I46" i="1"/>
  <c r="G46" i="1"/>
  <c r="A46" i="1"/>
  <c r="J40" i="1"/>
  <c r="J39" i="1"/>
  <c r="J38" i="1"/>
  <c r="J37" i="1"/>
  <c r="J36" i="1"/>
  <c r="J35" i="1"/>
  <c r="L41" i="1"/>
  <c r="L40" i="1"/>
  <c r="L39" i="1"/>
  <c r="L38" i="1"/>
  <c r="L37" i="1"/>
  <c r="L36" i="1"/>
  <c r="L35" i="1"/>
  <c r="K41" i="1"/>
  <c r="K40" i="1"/>
  <c r="K39" i="1"/>
  <c r="K38" i="1"/>
  <c r="K37" i="1"/>
  <c r="K36" i="1"/>
  <c r="K35" i="1"/>
  <c r="M41" i="1"/>
  <c r="M40" i="1"/>
  <c r="M39" i="1"/>
  <c r="M38" i="1"/>
  <c r="M37" i="1"/>
  <c r="M36" i="1"/>
  <c r="M35" i="1"/>
  <c r="I35" i="1"/>
  <c r="H35" i="1"/>
  <c r="G35" i="1"/>
  <c r="G41" i="1"/>
  <c r="G40" i="1"/>
  <c r="G39" i="1"/>
  <c r="G38" i="1"/>
  <c r="G37" i="1"/>
  <c r="G36" i="1"/>
  <c r="I41" i="1"/>
  <c r="H41" i="1"/>
  <c r="I40" i="1"/>
  <c r="H40" i="1"/>
  <c r="I39" i="1"/>
  <c r="H39" i="1"/>
  <c r="I38" i="1"/>
  <c r="H38" i="1"/>
  <c r="I37" i="1"/>
  <c r="H37" i="1"/>
  <c r="I36" i="1"/>
  <c r="H36" i="1"/>
  <c r="L15" i="1"/>
  <c r="K15"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A31" i="1"/>
  <c r="A30" i="1"/>
  <c r="A29" i="1"/>
  <c r="A28" i="1"/>
  <c r="A27" i="1"/>
  <c r="A26" i="1"/>
  <c r="A25" i="1"/>
  <c r="A24" i="1"/>
  <c r="A23" i="1"/>
  <c r="A22" i="1"/>
  <c r="A21" i="1"/>
  <c r="A20" i="1"/>
  <c r="A19" i="1"/>
  <c r="A18" i="1"/>
  <c r="A17" i="1"/>
  <c r="J17" i="1"/>
  <c r="I17" i="1"/>
  <c r="H17" i="1"/>
  <c r="G17" i="1"/>
  <c r="L11" i="1"/>
  <c r="K11" i="1"/>
  <c r="M6" i="1"/>
  <c r="K33" i="1" l="1"/>
  <c r="M33" i="1"/>
  <c r="L33" i="1"/>
  <c r="A4" i="10"/>
  <c r="M52" i="1"/>
  <c r="M50" i="1"/>
  <c r="M48" i="1"/>
  <c r="M57" i="1"/>
  <c r="M46" i="1"/>
  <c r="M59" i="1"/>
  <c r="M60" i="1"/>
  <c r="M54" i="1"/>
  <c r="M62" i="1"/>
  <c r="M51" i="1"/>
  <c r="M56" i="1"/>
  <c r="M47" i="1"/>
  <c r="M49" i="1"/>
  <c r="M53" i="1"/>
  <c r="M61" i="1"/>
  <c r="M58" i="1"/>
  <c r="M55" i="1"/>
  <c r="M63" i="1"/>
  <c r="A4" i="13"/>
  <c r="M19" i="1"/>
  <c r="M21" i="1"/>
  <c r="M25" i="1"/>
  <c r="M29" i="1"/>
  <c r="M27" i="1"/>
  <c r="M23" i="1"/>
  <c r="M31" i="1"/>
  <c r="M17" i="1"/>
  <c r="M18" i="1"/>
  <c r="M20" i="1"/>
  <c r="M22" i="1"/>
  <c r="M24" i="1"/>
  <c r="M26" i="1"/>
  <c r="M28" i="1"/>
  <c r="M30" i="1"/>
  <c r="A3" i="1"/>
  <c r="A91" i="1" s="1"/>
  <c r="F8" i="13"/>
  <c r="K64" i="1"/>
  <c r="K69" i="1" s="1"/>
  <c r="K71" i="1" s="1"/>
  <c r="B34" i="20" l="1"/>
  <c r="L64" i="1"/>
  <c r="L69" i="1" l="1"/>
  <c r="L71" i="1" s="1"/>
  <c r="F9" i="13"/>
  <c r="M44" i="1"/>
  <c r="C12" i="13" s="1"/>
  <c r="M15" i="1"/>
  <c r="M70" i="1" s="1"/>
  <c r="C11" i="13" s="1"/>
  <c r="M64" i="1" l="1"/>
  <c r="M69" i="1" s="1"/>
  <c r="M71" i="1" s="1"/>
  <c r="C10" i="13"/>
  <c r="A4" i="1"/>
  <c r="A3" i="13" l="1"/>
  <c r="A3" i="10"/>
  <c r="F11" i="13" l="1"/>
  <c r="C7" i="13" s="1"/>
  <c r="M75" i="1" l="1"/>
  <c r="H12" i="20" s="1"/>
  <c r="M85" i="1" s="1"/>
  <c r="C23" i="13" s="1"/>
  <c r="M76" i="1"/>
  <c r="H13" i="20" s="1"/>
  <c r="M86" i="1" l="1"/>
  <c r="C22" i="13" s="1"/>
  <c r="C14" i="13"/>
  <c r="C15" i="13" s="1"/>
  <c r="M12" i="1"/>
  <c r="C24" i="13" l="1"/>
  <c r="C26" i="13" s="1"/>
  <c r="M13" i="1" s="1"/>
  <c r="G30" i="19" l="1"/>
  <c r="M31" i="19"/>
  <c r="C8" i="13"/>
  <c r="M11" i="1"/>
  <c r="G47" i="19" s="1"/>
  <c r="G53" i="19" s="1"/>
  <c r="G55" i="19" s="1"/>
  <c r="C9" i="13" l="1"/>
  <c r="C13" i="13" s="1"/>
  <c r="C24" i="20" s="1"/>
  <c r="I40" i="19"/>
  <c r="I43" i="19"/>
  <c r="I44" i="19"/>
  <c r="I42" i="19"/>
  <c r="I41" i="19"/>
  <c r="C17" i="13" l="1"/>
  <c r="C19" i="13" s="1"/>
  <c r="C26" i="20"/>
  <c r="C16" i="13"/>
  <c r="C27" i="20" l="1"/>
</calcChain>
</file>

<file path=xl/sharedStrings.xml><?xml version="1.0" encoding="utf-8"?>
<sst xmlns="http://schemas.openxmlformats.org/spreadsheetml/2006/main" count="301" uniqueCount="255">
  <si>
    <t>Texas A&amp;M University</t>
  </si>
  <si>
    <t xml:space="preserve">Fiscal Year:  </t>
  </si>
  <si>
    <t>Contact Name:</t>
  </si>
  <si>
    <t>Phone:</t>
  </si>
  <si>
    <t>Address:</t>
  </si>
  <si>
    <t>E-Mail:</t>
  </si>
  <si>
    <t>Rate Study</t>
  </si>
  <si>
    <t>Total Revenues</t>
  </si>
  <si>
    <t>$</t>
  </si>
  <si>
    <t>FULL COST RATE</t>
  </si>
  <si>
    <t>TOTAL REVENUES (Sum lines 10 through 17)</t>
  </si>
  <si>
    <t>Name of Customer</t>
  </si>
  <si>
    <t>Classification</t>
  </si>
  <si>
    <t>Classification:  TAMU dept, TAMUS agency, state university, private university, private org/business, or auxiliary.</t>
  </si>
  <si>
    <t>TOTAL SUPPLIES &amp; OPERATING EXPENSES (Sum lines 20 through 48)</t>
  </si>
  <si>
    <t>TAMU System Users</t>
  </si>
  <si>
    <t>Non-TAMU System Users</t>
  </si>
  <si>
    <t>CALCULATED BILLING RATE:</t>
  </si>
  <si>
    <t>Other Users</t>
  </si>
  <si>
    <t>Depreciation Transfer to 87xxxx</t>
  </si>
  <si>
    <t>Difference</t>
  </si>
  <si>
    <t>External Customer # of Units</t>
  </si>
  <si>
    <t>External Profit to Be Transferred</t>
  </si>
  <si>
    <t>External Customer Rate</t>
  </si>
  <si>
    <t>TAMUS Rate</t>
  </si>
  <si>
    <t>Average Daily Expenditure</t>
  </si>
  <si>
    <t># of Days in Fund Balance</t>
  </si>
  <si>
    <t>Allowable Days</t>
  </si>
  <si>
    <t>Ending Fund Balance Per GL</t>
  </si>
  <si>
    <t>Allowable Fund Balance Amount</t>
  </si>
  <si>
    <t>Total Expenditures paid out of subsidy accts</t>
  </si>
  <si>
    <t>Date</t>
  </si>
  <si>
    <t>Division of Finance Use Only</t>
  </si>
  <si>
    <t>Total Expenditures w/o Depreciation</t>
  </si>
  <si>
    <t>Account name:</t>
  </si>
  <si>
    <t>Account number:</t>
  </si>
  <si>
    <t>Prepared By:</t>
  </si>
  <si>
    <t>Date:</t>
  </si>
  <si>
    <t>Tele No.</t>
  </si>
  <si>
    <t>email:</t>
  </si>
  <si>
    <t xml:space="preserve">I.   Self Certification Checklist </t>
  </si>
  <si>
    <t>Policy Reference</t>
  </si>
  <si>
    <t>Yes</t>
  </si>
  <si>
    <t>No</t>
  </si>
  <si>
    <t>2.</t>
  </si>
  <si>
    <t>4.</t>
  </si>
  <si>
    <t>activity/project?</t>
  </si>
  <si>
    <t>Is there another unit on campus that provides these or similar service?</t>
  </si>
  <si>
    <t>If yes, please identify:</t>
  </si>
  <si>
    <t>6.</t>
  </si>
  <si>
    <t>Are only direct, identifiable and allowable costs covered?</t>
  </si>
  <si>
    <t>7.</t>
  </si>
  <si>
    <t>Are rate computations based on current labor rates and material costs</t>
  </si>
  <si>
    <t>plus any probable increases?</t>
  </si>
  <si>
    <t>8.</t>
  </si>
  <si>
    <t>21.01.05 9</t>
  </si>
  <si>
    <t>Are rates published and distributed?</t>
  </si>
  <si>
    <t>10.</t>
  </si>
  <si>
    <t>Are rates to on-campus customers reasonable for the services provided?</t>
  </si>
  <si>
    <t>11.</t>
  </si>
  <si>
    <t>Do rates comply with all other System Regulations?</t>
  </si>
  <si>
    <t>21.01.05</t>
  </si>
  <si>
    <t>12.</t>
  </si>
  <si>
    <t>Does the unit provide service to customers outside the TAMU System?</t>
  </si>
  <si>
    <t>If yes, does the unit impose surcharges?</t>
  </si>
  <si>
    <t>Please estimate the average annual surcharge income generated by this unit</t>
  </si>
  <si>
    <t>13.</t>
  </si>
  <si>
    <t>Do you include equipment depreciation in your rate development?</t>
  </si>
  <si>
    <t>Were Federal funds used to purchase any of the depreciated equipment?</t>
  </si>
  <si>
    <t>14.</t>
  </si>
  <si>
    <r>
      <t xml:space="preserve">Since the last rate approval, are any </t>
    </r>
    <r>
      <rPr>
        <i/>
        <sz val="10"/>
        <rFont val="Arial"/>
        <family val="2"/>
      </rPr>
      <t>new services</t>
    </r>
    <r>
      <rPr>
        <sz val="10"/>
        <rFont val="Arial"/>
        <family val="2"/>
      </rPr>
      <t xml:space="preserve"> to be provided by the unit?</t>
    </r>
  </si>
  <si>
    <t>If yes, what is the estimated income to be generated by the new services?</t>
  </si>
  <si>
    <t>new service:</t>
  </si>
  <si>
    <t>estimated income</t>
  </si>
  <si>
    <t>% of total income</t>
  </si>
  <si>
    <t>total new service income</t>
  </si>
  <si>
    <t>total income-all services</t>
  </si>
  <si>
    <t>15.</t>
  </si>
  <si>
    <t>Are any proposed rates more than 5% higher or lower from the previously approved rates?</t>
  </si>
  <si>
    <t>16.</t>
  </si>
  <si>
    <t>total estimated income-all sources</t>
  </si>
  <si>
    <t>total estimated income-Federal sources</t>
  </si>
  <si>
    <t>% Federal</t>
  </si>
  <si>
    <t>Financial Summary</t>
  </si>
  <si>
    <t>If no, please attach your reduction or recovery plan.</t>
  </si>
  <si>
    <t>that is within the published tolerance levels?</t>
  </si>
  <si>
    <t>Additional Information</t>
  </si>
  <si>
    <t>Additional written information that helps to expedite review is always welcomed.</t>
  </si>
  <si>
    <t>Certification</t>
  </si>
  <si>
    <t>University and Federal policy.</t>
  </si>
  <si>
    <t>costanalysis@tamu.edu</t>
  </si>
  <si>
    <t>Dept. Head (Signature and Title)</t>
  </si>
  <si>
    <t>REQUIRED SHEET</t>
  </si>
  <si>
    <r>
      <t>Did the unit incur a surplus or (deficit)</t>
    </r>
    <r>
      <rPr>
        <b/>
        <sz val="10"/>
        <rFont val="Geneva"/>
      </rPr>
      <t xml:space="preserve"> in the last reporting period </t>
    </r>
  </si>
  <si>
    <t>that was within the published tolerance levels (no more than 90 days of Operating reserve)?</t>
  </si>
  <si>
    <r>
      <t xml:space="preserve">Will the unit incur a surplus or (deficit) </t>
    </r>
    <r>
      <rPr>
        <b/>
        <sz val="10"/>
        <rFont val="Geneva"/>
      </rPr>
      <t>in the current reporting period</t>
    </r>
    <r>
      <rPr>
        <sz val="10"/>
        <rFont val="Geneva"/>
      </rPr>
      <t xml:space="preserve"> </t>
    </r>
  </si>
  <si>
    <r>
      <t>If yes, you</t>
    </r>
    <r>
      <rPr>
        <i/>
        <sz val="10"/>
        <rFont val="Geneva"/>
      </rPr>
      <t xml:space="preserve"> </t>
    </r>
    <r>
      <rPr>
        <b/>
        <i/>
        <sz val="10"/>
        <rFont val="Geneva"/>
      </rPr>
      <t>must</t>
    </r>
    <r>
      <rPr>
        <b/>
        <sz val="10"/>
        <rFont val="Geneva"/>
      </rPr>
      <t xml:space="preserve"> </t>
    </r>
    <r>
      <rPr>
        <sz val="10"/>
        <rFont val="Geneva"/>
      </rPr>
      <t xml:space="preserve">include narrative documenting the processes of tracking </t>
    </r>
  </si>
  <si>
    <t>the individual service line level.</t>
  </si>
  <si>
    <t>service line activity, usage and application of carryover surplus/deficit at</t>
  </si>
  <si>
    <t>I certify that to the best of my knowledge the above is accurate and that it has been prepared in compliance with current</t>
  </si>
  <si>
    <t>Projected Transfers In /(out)</t>
  </si>
  <si>
    <t>Actual Units</t>
  </si>
  <si>
    <t>A Rate Study must be completed at minimum every two years.  Major and Specialized Service Centers must be completed annually.</t>
  </si>
  <si>
    <r>
      <t>Please complete and upload to</t>
    </r>
    <r>
      <rPr>
        <b/>
        <sz val="10"/>
        <rFont val="Geneva"/>
      </rPr>
      <t xml:space="preserve"> </t>
    </r>
    <r>
      <rPr>
        <b/>
        <sz val="10"/>
        <color theme="3" tint="0.39994506668294322"/>
        <rFont val="Geneva"/>
      </rPr>
      <t>https://tamucs.sharepoint.com/sites/vpfo_das</t>
    </r>
  </si>
  <si>
    <t>Total Salary</t>
  </si>
  <si>
    <t>Total Benefits / Longevity</t>
  </si>
  <si>
    <t>Expense Category</t>
  </si>
  <si>
    <t>Subsidy Account(s)</t>
  </si>
  <si>
    <t>Subsidy Amount (2)</t>
  </si>
  <si>
    <t xml:space="preserve"> Subsidy Amount (1)</t>
  </si>
  <si>
    <t>Asset #                                   Asset Description</t>
  </si>
  <si>
    <t>Purchase Price</t>
  </si>
  <si>
    <t xml:space="preserve">Useful life </t>
  </si>
  <si>
    <t xml:space="preserve">               Name                                          UIN                            Position</t>
  </si>
  <si>
    <t>Service Center account amount</t>
  </si>
  <si>
    <t xml:space="preserve">   TOTAL ALLOWABLE EXPENDITURES FOR FULL COST RATE </t>
  </si>
  <si>
    <t>TOTAL REVENUES</t>
  </si>
  <si>
    <t xml:space="preserve">   Total  projected revenue from subsidized rate</t>
  </si>
  <si>
    <t>Rate Difference</t>
  </si>
  <si>
    <t xml:space="preserve"> Account Number:</t>
  </si>
  <si>
    <t>% Usage</t>
  </si>
  <si>
    <t>Funding Account</t>
  </si>
  <si>
    <t>Aquisition Date</t>
  </si>
  <si>
    <t xml:space="preserve">  </t>
  </si>
  <si>
    <t>Period Covered</t>
  </si>
  <si>
    <t>First Day of FY</t>
  </si>
  <si>
    <t>Rate Study Contact:</t>
  </si>
  <si>
    <t>Email:</t>
  </si>
  <si>
    <t>Personnel Information</t>
  </si>
  <si>
    <t>Name:</t>
  </si>
  <si>
    <t>Position</t>
  </si>
  <si>
    <t>UIN</t>
  </si>
  <si>
    <t>Account</t>
  </si>
  <si>
    <t>Total Benefits</t>
  </si>
  <si>
    <t>Total Longevity</t>
  </si>
  <si>
    <t>Subsidy Fund (1)</t>
  </si>
  <si>
    <t>Subsidy Amount(1)</t>
  </si>
  <si>
    <t>Subsidy Fund (2)</t>
  </si>
  <si>
    <t>Subsidy Amount(2)</t>
  </si>
  <si>
    <t>Asset #</t>
  </si>
  <si>
    <t xml:space="preserve">Useful Life </t>
  </si>
  <si>
    <t>% used by SD</t>
  </si>
  <si>
    <t>Unit Basis (per hour/per use, etc)</t>
  </si>
  <si>
    <t>Billing Rates</t>
  </si>
  <si>
    <t>Current</t>
  </si>
  <si>
    <t>Proposed</t>
  </si>
  <si>
    <t xml:space="preserve">   Total projected external profit </t>
  </si>
  <si>
    <t xml:space="preserve">EXPENDITURES </t>
  </si>
  <si>
    <t xml:space="preserve">Salaries and Benefits </t>
  </si>
  <si>
    <t>Fund Balance Compliance Status</t>
  </si>
  <si>
    <t>(Surplus)/Deficit to Apply</t>
  </si>
  <si>
    <t>BREAKEVEN RATE</t>
  </si>
  <si>
    <t>Fiscal Year(s)</t>
  </si>
  <si>
    <t>Description:</t>
  </si>
  <si>
    <t>Direct Operating Expenses</t>
  </si>
  <si>
    <t>Unit Information for Rate Calculation</t>
  </si>
  <si>
    <t>Fund Balance Information:</t>
  </si>
  <si>
    <t>Expenses Category</t>
  </si>
  <si>
    <t>DEFICIT OR SURPLUS</t>
  </si>
  <si>
    <t>Calculated</t>
  </si>
  <si>
    <t xml:space="preserve">TAMUS/Fed </t>
  </si>
  <si>
    <t>Non-TAMUS/Fed</t>
  </si>
  <si>
    <t xml:space="preserve">Commercial/Business </t>
  </si>
  <si>
    <t xml:space="preserve">REVENUES </t>
  </si>
  <si>
    <t>TOTAL EXPENDITURES</t>
  </si>
  <si>
    <t xml:space="preserve">NUMBER OF UNITS </t>
  </si>
  <si>
    <t xml:space="preserve">Equipment Depreciation: </t>
  </si>
  <si>
    <t>Direct Expenses</t>
  </si>
  <si>
    <t xml:space="preserve">   TOTAL ALLOWABLE EXPENDITURES FOR  BREAKEVEN/SUBSIDIZED RATE </t>
  </si>
  <si>
    <t>Less  Subsidy</t>
  </si>
  <si>
    <r>
      <t xml:space="preserve"> L</t>
    </r>
    <r>
      <rPr>
        <b/>
        <sz val="8"/>
        <color theme="1"/>
        <rFont val="Arial"/>
        <family val="2"/>
      </rPr>
      <t>ess  Unallowable cost for rate calculation included in total expenditures</t>
    </r>
  </si>
  <si>
    <t>Add Deficit / Less Surplus from Prior Year</t>
  </si>
  <si>
    <t>List by fund source-Include Subidies</t>
  </si>
  <si>
    <t>[Name]</t>
  </si>
  <si>
    <t>Division/Department Head</t>
  </si>
  <si>
    <t>Dean/Vice President</t>
  </si>
  <si>
    <t>Reviewed by:</t>
  </si>
  <si>
    <t>▢  Approved</t>
  </si>
  <si>
    <t>▢  Record only (Recharge)</t>
  </si>
  <si>
    <t>▢  Returned</t>
  </si>
  <si>
    <t>▢  Withdrawn</t>
  </si>
  <si>
    <t>Member-Wide Major, Specialized Service Facilities Only</t>
  </si>
  <si>
    <t xml:space="preserve">BILLING RATE CURRENTLY BEING CHARGED: </t>
  </si>
  <si>
    <r>
      <t xml:space="preserve">FUND BALANCE CALCULATION </t>
    </r>
    <r>
      <rPr>
        <i/>
        <sz val="8"/>
        <color theme="0"/>
        <rFont val="Arial"/>
        <family val="2"/>
      </rPr>
      <t>(Only calculated in total - not by service line)</t>
    </r>
  </si>
  <si>
    <t>Service Center Criteria</t>
  </si>
  <si>
    <t>TAMUS Regulation</t>
  </si>
  <si>
    <t>21.01.05.3</t>
  </si>
  <si>
    <t>Service Rates</t>
  </si>
  <si>
    <t>21.01.05 5.1</t>
  </si>
  <si>
    <t>21.01.05.5.1</t>
  </si>
  <si>
    <t>Are service rates identical for all campus customers?</t>
  </si>
  <si>
    <t>21.01.05 8</t>
  </si>
  <si>
    <t>21.01.05.5.3</t>
  </si>
  <si>
    <t>21.01.05 5.3</t>
  </si>
  <si>
    <t>21.01.05 11</t>
  </si>
  <si>
    <t>If yes, what is the average mark-up?</t>
  </si>
  <si>
    <t>21.01.05 .9</t>
  </si>
  <si>
    <t>(Federally purchased equipment costs may not be recovered through the TAMU/Federal rate)</t>
  </si>
  <si>
    <t>21.01.05. 5.3</t>
  </si>
  <si>
    <t>21.01.05.7</t>
  </si>
  <si>
    <t>This certification is submitted to cover the period</t>
  </si>
  <si>
    <t>X</t>
  </si>
  <si>
    <t>Service Line Description:</t>
  </si>
  <si>
    <t>Over/(Under) the 60 Day Rule</t>
  </si>
  <si>
    <t xml:space="preserve">FY24 Projected  Beginning Fund Balance </t>
  </si>
  <si>
    <t>Projected FY24 External Profit to Transfer (negative)</t>
  </si>
  <si>
    <t>For assistance, please call the the Office of Cost Analysis at 845-3086 or 458-8138.</t>
  </si>
  <si>
    <t>Approved by:</t>
  </si>
  <si>
    <t>Annual Depreciation from above excluded from Subsidized Rate enter percent</t>
  </si>
  <si>
    <t>Financial Analyst II</t>
  </si>
  <si>
    <t>Vice President for Finance &amp; Controller/Designee</t>
  </si>
  <si>
    <t>09/01/2024-08/31/2025</t>
  </si>
  <si>
    <t>Actual Units from FY23</t>
  </si>
  <si>
    <t>Projected Total Units for FY25</t>
  </si>
  <si>
    <t>Projected External Units in FY25 total</t>
  </si>
  <si>
    <t>FY23 Ending Fund Balance</t>
  </si>
  <si>
    <t>FY24 Projected Depreciation Transfer</t>
  </si>
  <si>
    <t>FY23 Actual Revenue</t>
  </si>
  <si>
    <t>FY24 Projected Revenue</t>
  </si>
  <si>
    <t>Projected FY25 Ending Fund Balance</t>
  </si>
  <si>
    <t>FY25 Cost (including subsidies)</t>
  </si>
  <si>
    <t>Unallowed Cost in above total for FY23 and FY24( Do not include in FY24 projection)</t>
  </si>
  <si>
    <t>FY25 Depreciations Subsidized</t>
  </si>
  <si>
    <t>FY23 FAMIS Actuals</t>
  </si>
  <si>
    <t>FY24 FAMIS Projected</t>
  </si>
  <si>
    <t>FY25  Projected</t>
  </si>
  <si>
    <t xml:space="preserve">FY25 PROPOSED RATE: </t>
  </si>
  <si>
    <t>FY24 Begining Fund Balance</t>
  </si>
  <si>
    <t>FY24 Projected Revenues</t>
  </si>
  <si>
    <t>FY24 Projected Expenses w/o Deprec</t>
  </si>
  <si>
    <t>FY24 Projected Ending Fund Balance</t>
  </si>
  <si>
    <t>FY24 Projected Fund Reserve</t>
  </si>
  <si>
    <t>Service Center Contact  Information:</t>
  </si>
  <si>
    <t>Service Center Name:</t>
  </si>
  <si>
    <t>Service Center Account:</t>
  </si>
  <si>
    <t>Service Center Manager:</t>
  </si>
  <si>
    <t>Capital Assets Used by Service Center (Exclude any assets purchased with Federal Funds)</t>
  </si>
  <si>
    <t>% Effort to Service Center</t>
  </si>
  <si>
    <t>SERVICE CENTER CUSTOMERS</t>
  </si>
  <si>
    <t>Texas A&amp;M University  - Service Center Self Certification</t>
  </si>
  <si>
    <t>Is there need an ongoing need for this service(s) by more than one Center/</t>
  </si>
  <si>
    <t>Will any of the service Center income originate from Federal sources?</t>
  </si>
  <si>
    <t xml:space="preserve">Does the service Center provide multiple services? </t>
  </si>
  <si>
    <t>Service Center Manager (Signature and Title)</t>
  </si>
  <si>
    <t>This self-certification will be reviewed by the Office of Cost Analysis.</t>
  </si>
  <si>
    <t>Kayleigh Hendrix or Brian Garwood     MS 1238</t>
  </si>
  <si>
    <t>Service Center</t>
  </si>
  <si>
    <t xml:space="preserve">Service Center Name:  </t>
  </si>
  <si>
    <t>SERVICE CENTER RATE CALCULATION - SUMMARY</t>
  </si>
  <si>
    <t>Service Center Account Number</t>
  </si>
  <si>
    <t>Supporting documentation for the information provided must be retained within the Service Centers (in accordance with records retention policy), including Rate Study worksheets, calculations and documented process for tracking service line activity,usage, and application of carryover surplus/deficit, to be provided in the event of an internal or external audit.</t>
  </si>
  <si>
    <t>Service Center Manager</t>
  </si>
  <si>
    <t>Executive Director,</t>
  </si>
  <si>
    <t>I certify to the best of my knowledge the above is accurate and that I have reviewed the information and the rates for the above named service Center or specialized service facility  as specified in TAMU SAP 21.01.05.M0.01 University Service Centers, TAMUS Policy 21.01.05 Service Departments or Centers, and applicable Federal policy.</t>
  </si>
  <si>
    <t>SERVICE CENTER FUND BALANCE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</si>
</sst>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_);\(0\)"/>
    <numFmt numFmtId="167" formatCode="&quot;$&quot;#,##0.00"/>
    <numFmt numFmtId="168" formatCode="000\-00\-0000"/>
    <numFmt numFmtId="169" formatCode="0.0"/>
  </numFmts>
  <fonts count="5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9"/>
      <name val="Arial"/>
      <family val="2"/>
    </font>
    <font>
      <sz val="8"/>
      <name val="Arial"/>
      <family val="2"/>
    </font>
    <font>
      <b/>
      <sz val="8"/>
      <name val="Arial"/>
      <family val="2"/>
    </font>
    <font>
      <b/>
      <sz val="10"/>
      <name val="Arial"/>
      <family val="2"/>
    </font>
    <font>
      <sz val="10"/>
      <name val="Arial"/>
      <family val="2"/>
    </font>
    <font>
      <b/>
      <sz val="9"/>
      <name val="Arial"/>
      <family val="2"/>
    </font>
    <font>
      <i/>
      <sz val="8"/>
      <name val="Arial"/>
      <family val="2"/>
    </font>
    <font>
      <sz val="14"/>
      <name val="Arial"/>
      <family val="2"/>
    </font>
    <font>
      <u/>
      <sz val="10"/>
      <color indexed="12"/>
      <name val="Arial"/>
      <family val="2"/>
    </font>
    <font>
      <i/>
      <sz val="10"/>
      <name val="Arial"/>
      <family val="2"/>
    </font>
    <font>
      <b/>
      <i/>
      <sz val="8"/>
      <name val="Arial"/>
      <family val="2"/>
    </font>
    <font>
      <b/>
      <i/>
      <sz val="10"/>
      <name val="Arial"/>
      <family val="2"/>
    </font>
    <font>
      <sz val="10"/>
      <name val="Arial"/>
      <family val="2"/>
    </font>
    <font>
      <sz val="10"/>
      <name val="Geneva"/>
    </font>
    <font>
      <sz val="9"/>
      <name val="Helv"/>
    </font>
    <font>
      <b/>
      <sz val="9"/>
      <color indexed="8"/>
      <name val="Arial"/>
      <family val="2"/>
    </font>
    <font>
      <b/>
      <sz val="8"/>
      <color indexed="8"/>
      <name val="Arial"/>
      <family val="2"/>
    </font>
    <font>
      <i/>
      <sz val="6"/>
      <name val="Arial"/>
      <family val="2"/>
    </font>
    <font>
      <sz val="8"/>
      <name val="Helv"/>
    </font>
    <font>
      <strike/>
      <sz val="10"/>
      <name val="Arial"/>
      <family val="2"/>
    </font>
    <font>
      <sz val="9"/>
      <name val="Geneva"/>
    </font>
    <font>
      <i/>
      <sz val="8"/>
      <name val="Geneva"/>
    </font>
    <font>
      <b/>
      <sz val="10"/>
      <name val="Geneva"/>
    </font>
    <font>
      <sz val="8"/>
      <name val="Geneva"/>
    </font>
    <font>
      <sz val="9"/>
      <color indexed="28"/>
      <name val="Helv"/>
    </font>
    <font>
      <b/>
      <i/>
      <sz val="10"/>
      <name val="Geneva"/>
    </font>
    <font>
      <i/>
      <sz val="10"/>
      <name val="Geneva"/>
    </font>
    <font>
      <b/>
      <sz val="10"/>
      <color theme="3" tint="0.39994506668294322"/>
      <name val="Geneva"/>
    </font>
    <font>
      <sz val="10"/>
      <name val="Arial"/>
      <family val="2"/>
    </font>
    <font>
      <sz val="8"/>
      <color theme="0"/>
      <name val="Arial"/>
      <family val="2"/>
    </font>
    <font>
      <b/>
      <sz val="14"/>
      <color theme="0" tint="-4.9989318521683403E-2"/>
      <name val="Arial"/>
      <family val="2"/>
    </font>
    <font>
      <sz val="10"/>
      <color theme="0" tint="-4.9989318521683403E-2"/>
      <name val="Arial"/>
      <family val="2"/>
    </font>
    <font>
      <b/>
      <sz val="10"/>
      <color theme="0" tint="-4.9989318521683403E-2"/>
      <name val="Arial"/>
      <family val="2"/>
    </font>
    <font>
      <b/>
      <sz val="8"/>
      <color theme="1"/>
      <name val="Arial"/>
      <family val="2"/>
    </font>
    <font>
      <sz val="8"/>
      <color theme="0" tint="-4.9989318521683403E-2"/>
      <name val="Arial"/>
      <family val="2"/>
    </font>
    <font>
      <b/>
      <sz val="14"/>
      <name val="Arial"/>
      <family val="2"/>
    </font>
    <font>
      <b/>
      <sz val="14"/>
      <color theme="0"/>
      <name val="Arial"/>
      <family val="2"/>
    </font>
    <font>
      <sz val="10.5"/>
      <color theme="0"/>
      <name val="Calibri"/>
      <family val="2"/>
    </font>
    <font>
      <sz val="10.5"/>
      <color theme="1"/>
      <name val="Calibri"/>
      <family val="2"/>
    </font>
    <font>
      <sz val="10.5"/>
      <color rgb="FF000000"/>
      <name val="Arial"/>
      <family val="2"/>
    </font>
    <font>
      <i/>
      <sz val="8"/>
      <color theme="1"/>
      <name val="Calibri"/>
      <family val="2"/>
    </font>
    <font>
      <b/>
      <sz val="10.5"/>
      <color rgb="FF500000"/>
      <name val="Calibri"/>
      <family val="2"/>
    </font>
    <font>
      <i/>
      <sz val="10.5"/>
      <color theme="1"/>
      <name val="Calibri"/>
      <family val="2"/>
    </font>
    <font>
      <b/>
      <sz val="10"/>
      <color theme="0"/>
      <name val="Arial"/>
      <family val="2"/>
    </font>
    <font>
      <b/>
      <sz val="8"/>
      <color theme="0"/>
      <name val="Arial"/>
      <family val="2"/>
    </font>
    <font>
      <b/>
      <sz val="11"/>
      <color theme="0"/>
      <name val="Arial"/>
      <family val="2"/>
    </font>
    <font>
      <i/>
      <sz val="8"/>
      <color theme="0"/>
      <name val="Arial"/>
      <family val="2"/>
    </font>
    <font>
      <sz val="11"/>
      <color theme="0"/>
      <name val="Arial"/>
      <family val="2"/>
    </font>
    <font>
      <sz val="10"/>
      <color theme="0"/>
      <name val="Arial"/>
      <family val="2"/>
    </font>
  </fonts>
  <fills count="14">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500000"/>
        <bgColor indexed="64"/>
      </patternFill>
    </fill>
    <fill>
      <patternFill patternType="solid">
        <fgColor theme="2" tint="-4.9989318521683403E-2"/>
        <bgColor indexed="64"/>
      </patternFill>
    </fill>
    <fill>
      <patternFill patternType="solid">
        <fgColor rgb="FFF3F3F3"/>
        <bgColor rgb="FFF3F3F3"/>
      </patternFill>
    </fill>
    <fill>
      <patternFill patternType="solid">
        <fgColor rgb="FFFFFFCC"/>
        <bgColor indexed="64"/>
      </patternFill>
    </fill>
    <fill>
      <patternFill patternType="solid">
        <fgColor theme="0"/>
        <bgColor rgb="FFF3F3F3"/>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medium">
        <color indexed="64"/>
      </right>
      <top style="hair">
        <color indexed="64"/>
      </top>
      <bottom style="hair">
        <color indexed="64"/>
      </bottom>
      <diagonal/>
    </border>
    <border>
      <left style="medium">
        <color indexed="64"/>
      </left>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diagonal/>
    </border>
    <border>
      <left/>
      <right/>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right style="thin">
        <color indexed="64"/>
      </right>
      <top/>
      <bottom style="medium">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right/>
      <top/>
      <bottom style="thin">
        <color rgb="FF000000"/>
      </bottom>
      <diagonal/>
    </border>
    <border>
      <left/>
      <right/>
      <top style="thin">
        <color rgb="FF000000"/>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s>
  <cellStyleXfs count="14">
    <xf numFmtId="0" fontId="0"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10" fillId="0" borderId="0" applyFont="0" applyFill="0" applyBorder="0" applyAlignment="0" applyProtection="0"/>
    <xf numFmtId="44" fontId="10" fillId="0" borderId="0" applyFont="0" applyFill="0" applyBorder="0" applyAlignment="0" applyProtection="0"/>
    <xf numFmtId="44" fontId="18" fillId="0" borderId="0" applyFont="0" applyFill="0" applyBorder="0" applyAlignment="0" applyProtection="0"/>
    <xf numFmtId="0" fontId="3" fillId="0" borderId="0"/>
    <xf numFmtId="0" fontId="19" fillId="0" borderId="0"/>
    <xf numFmtId="4" fontId="19" fillId="0" borderId="0" applyFont="0" applyFill="0" applyBorder="0" applyAlignment="0" applyProtection="0"/>
    <xf numFmtId="0" fontId="2" fillId="0" borderId="0"/>
    <xf numFmtId="0" fontId="1" fillId="0" borderId="0"/>
    <xf numFmtId="0" fontId="4" fillId="0" borderId="0"/>
    <xf numFmtId="9" fontId="34" fillId="0" borderId="0" applyFont="0" applyFill="0" applyBorder="0" applyAlignment="0" applyProtection="0"/>
    <xf numFmtId="44" fontId="4" fillId="0" borderId="0" applyFont="0" applyFill="0" applyBorder="0" applyAlignment="0" applyProtection="0"/>
  </cellStyleXfs>
  <cellXfs count="486">
    <xf numFmtId="0" fontId="0" fillId="0" borderId="0" xfId="0"/>
    <xf numFmtId="0" fontId="0" fillId="0" borderId="0" xfId="0" applyAlignment="1">
      <alignment vertical="center"/>
    </xf>
    <xf numFmtId="0" fontId="0" fillId="0" borderId="0" xfId="0" applyBorder="1"/>
    <xf numFmtId="0" fontId="0" fillId="0" borderId="0" xfId="0" applyAlignment="1">
      <alignment horizontal="center"/>
    </xf>
    <xf numFmtId="0" fontId="9" fillId="0" borderId="1" xfId="0" applyFont="1" applyBorder="1" applyAlignment="1">
      <alignment horizontal="center"/>
    </xf>
    <xf numFmtId="0" fontId="9" fillId="0" borderId="1" xfId="0" applyFont="1" applyFill="1" applyBorder="1"/>
    <xf numFmtId="0" fontId="13" fillId="0" borderId="0" xfId="0" applyFont="1" applyAlignment="1">
      <alignment horizontal="centerContinuous"/>
    </xf>
    <xf numFmtId="0" fontId="0" fillId="0" borderId="0" xfId="0" applyAlignment="1">
      <alignment horizontal="centerContinuous"/>
    </xf>
    <xf numFmtId="0" fontId="9" fillId="0" borderId="0" xfId="0" applyFont="1" applyFill="1"/>
    <xf numFmtId="0" fontId="0" fillId="0" borderId="0" xfId="0" applyFill="1"/>
    <xf numFmtId="0" fontId="9" fillId="0" borderId="0" xfId="0" applyFont="1"/>
    <xf numFmtId="0" fontId="9" fillId="0" borderId="0" xfId="0" applyFont="1" applyFill="1" applyBorder="1"/>
    <xf numFmtId="0" fontId="9" fillId="0" borderId="7" xfId="0" applyFont="1" applyBorder="1" applyAlignment="1">
      <alignment horizontal="center"/>
    </xf>
    <xf numFmtId="0" fontId="6" fillId="0" borderId="0" xfId="0" applyFont="1" applyBorder="1"/>
    <xf numFmtId="0" fontId="15" fillId="0" borderId="0" xfId="0" applyFont="1" applyFill="1" applyBorder="1"/>
    <xf numFmtId="0" fontId="11" fillId="0" borderId="0" xfId="0" applyFont="1" applyBorder="1" applyProtection="1">
      <protection locked="0"/>
    </xf>
    <xf numFmtId="0" fontId="0" fillId="5" borderId="2" xfId="0" applyFill="1" applyBorder="1"/>
    <xf numFmtId="0" fontId="9" fillId="5" borderId="3" xfId="0" applyFont="1" applyFill="1" applyBorder="1"/>
    <xf numFmtId="0" fontId="4" fillId="0" borderId="0" xfId="0" applyFont="1"/>
    <xf numFmtId="0" fontId="19" fillId="0" borderId="0" xfId="7"/>
    <xf numFmtId="0" fontId="9" fillId="0" borderId="0" xfId="7" applyFont="1" applyAlignment="1">
      <alignment horizontal="centerContinuous"/>
    </xf>
    <xf numFmtId="0" fontId="7" fillId="0" borderId="0" xfId="7" applyFont="1" applyAlignment="1">
      <alignment horizontal="centerContinuous"/>
    </xf>
    <xf numFmtId="0" fontId="7" fillId="0" borderId="0" xfId="7" applyFont="1" applyAlignment="1">
      <alignment horizontal="center"/>
    </xf>
    <xf numFmtId="0" fontId="16" fillId="0" borderId="0" xfId="7" applyFont="1" applyAlignment="1">
      <alignment horizontal="left"/>
    </xf>
    <xf numFmtId="0" fontId="19" fillId="0" borderId="0" xfId="7" applyAlignment="1">
      <alignment horizontal="center"/>
    </xf>
    <xf numFmtId="0" fontId="4" fillId="0" borderId="0" xfId="7" applyFont="1" applyAlignment="1">
      <alignment horizontal="right"/>
    </xf>
    <xf numFmtId="0" fontId="6" fillId="0" borderId="4" xfId="7" applyFont="1" applyBorder="1" applyAlignment="1" applyProtection="1">
      <alignment horizontal="left"/>
      <protection locked="0"/>
    </xf>
    <xf numFmtId="0" fontId="6" fillId="0" borderId="0" xfId="7" applyFont="1"/>
    <xf numFmtId="0" fontId="6" fillId="0" borderId="4" xfId="7" applyFont="1" applyBorder="1" applyAlignment="1" applyProtection="1">
      <alignment horizontal="center"/>
      <protection locked="0"/>
    </xf>
    <xf numFmtId="0" fontId="19" fillId="0" borderId="4" xfId="7" applyBorder="1"/>
    <xf numFmtId="0" fontId="6" fillId="0" borderId="4" xfId="7" applyFont="1" applyBorder="1" applyAlignment="1">
      <alignment horizontal="centerContinuous"/>
    </xf>
    <xf numFmtId="0" fontId="6" fillId="0" borderId="4" xfId="7" applyFont="1" applyBorder="1" applyAlignment="1">
      <alignment horizontal="center"/>
    </xf>
    <xf numFmtId="0" fontId="6" fillId="0" borderId="0" xfId="7" applyFont="1" applyBorder="1"/>
    <xf numFmtId="14" fontId="6" fillId="0" borderId="4" xfId="7" applyNumberFormat="1" applyFont="1" applyBorder="1" applyAlignment="1" applyProtection="1">
      <alignment horizontal="right"/>
      <protection locked="0"/>
    </xf>
    <xf numFmtId="14" fontId="6" fillId="0" borderId="17" xfId="7" applyNumberFormat="1" applyFont="1" applyBorder="1" applyAlignment="1" applyProtection="1">
      <alignment horizontal="left"/>
      <protection locked="0"/>
    </xf>
    <xf numFmtId="0" fontId="6" fillId="0" borderId="17" xfId="7" applyFont="1" applyBorder="1"/>
    <xf numFmtId="0" fontId="6" fillId="0" borderId="17" xfId="7" applyFont="1" applyBorder="1" applyAlignment="1">
      <alignment horizontal="center"/>
    </xf>
    <xf numFmtId="0" fontId="17" fillId="0" borderId="4" xfId="7" applyFont="1" applyBorder="1" applyAlignment="1">
      <alignment horizontal="centerContinuous"/>
    </xf>
    <xf numFmtId="0" fontId="20" fillId="0" borderId="4" xfId="7" applyFont="1" applyBorder="1" applyAlignment="1">
      <alignment horizontal="center"/>
    </xf>
    <xf numFmtId="0" fontId="6" fillId="0" borderId="36" xfId="7" applyFont="1" applyBorder="1"/>
    <xf numFmtId="0" fontId="6" fillId="0" borderId="36" xfId="7" applyFont="1" applyBorder="1" applyAlignment="1">
      <alignment horizontal="center"/>
    </xf>
    <xf numFmtId="0" fontId="20" fillId="0" borderId="0" xfId="7" applyFont="1" applyBorder="1"/>
    <xf numFmtId="0" fontId="9" fillId="2" borderId="0" xfId="7" applyFont="1" applyFill="1" applyAlignment="1">
      <alignment horizontal="left" vertical="center"/>
    </xf>
    <xf numFmtId="0" fontId="19" fillId="2" borderId="0" xfId="7" applyFill="1"/>
    <xf numFmtId="0" fontId="11" fillId="2" borderId="0" xfId="7" quotePrefix="1" applyFont="1" applyFill="1" applyAlignment="1">
      <alignment horizontal="center" vertical="center"/>
    </xf>
    <xf numFmtId="0" fontId="20" fillId="0" borderId="0" xfId="7" applyFont="1"/>
    <xf numFmtId="0" fontId="19" fillId="0" borderId="0" xfId="7" quotePrefix="1"/>
    <xf numFmtId="0" fontId="19" fillId="0" borderId="4" xfId="7" applyBorder="1" applyAlignment="1">
      <alignment horizontal="center"/>
    </xf>
    <xf numFmtId="0" fontId="6" fillId="0" borderId="0" xfId="7" applyFont="1" applyAlignment="1" applyProtection="1">
      <alignment horizontal="center"/>
      <protection locked="0"/>
    </xf>
    <xf numFmtId="0" fontId="19" fillId="0" borderId="4" xfId="7" applyBorder="1" applyAlignment="1" applyProtection="1">
      <alignment horizontal="center"/>
      <protection locked="0"/>
    </xf>
    <xf numFmtId="0" fontId="19" fillId="0" borderId="0" xfId="7" applyAlignment="1" applyProtection="1">
      <alignment horizontal="center"/>
      <protection locked="0"/>
    </xf>
    <xf numFmtId="0" fontId="6" fillId="0" borderId="0" xfId="7" applyFont="1" applyProtection="1">
      <protection locked="0"/>
    </xf>
    <xf numFmtId="0" fontId="19" fillId="0" borderId="0" xfId="7" applyProtection="1">
      <protection locked="0"/>
    </xf>
    <xf numFmtId="0" fontId="24" fillId="0" borderId="0" xfId="7" applyFont="1" applyAlignment="1">
      <alignment horizontal="center"/>
    </xf>
    <xf numFmtId="0" fontId="6" fillId="0" borderId="17" xfId="7" applyFont="1" applyBorder="1" applyAlignment="1" applyProtection="1">
      <alignment horizontal="center"/>
      <protection locked="0"/>
    </xf>
    <xf numFmtId="0" fontId="19" fillId="0" borderId="17" xfId="7" applyBorder="1" applyAlignment="1" applyProtection="1">
      <alignment horizontal="center"/>
      <protection locked="0"/>
    </xf>
    <xf numFmtId="0" fontId="6" fillId="0" borderId="0" xfId="7" applyFont="1" applyAlignment="1">
      <alignment horizontal="center"/>
    </xf>
    <xf numFmtId="0" fontId="6" fillId="0" borderId="4" xfId="7" applyFont="1" applyBorder="1" applyAlignment="1" applyProtection="1">
      <alignment horizontal="right"/>
      <protection locked="0"/>
    </xf>
    <xf numFmtId="2" fontId="6" fillId="0" borderId="4" xfId="7" applyNumberFormat="1" applyFont="1" applyBorder="1" applyAlignment="1">
      <alignment horizontal="center"/>
    </xf>
    <xf numFmtId="0" fontId="20" fillId="0" borderId="0" xfId="7" applyFont="1" applyAlignment="1">
      <alignment horizontal="center"/>
    </xf>
    <xf numFmtId="0" fontId="24" fillId="0" borderId="0" xfId="7" applyFont="1"/>
    <xf numFmtId="3" fontId="6" fillId="0" borderId="4" xfId="8" applyNumberFormat="1" applyFont="1" applyBorder="1" applyAlignment="1" applyProtection="1">
      <alignment horizontal="center"/>
      <protection locked="0"/>
    </xf>
    <xf numFmtId="0" fontId="27" fillId="0" borderId="0" xfId="7" applyFont="1"/>
    <xf numFmtId="3" fontId="20" fillId="0" borderId="4" xfId="8" applyNumberFormat="1" applyFont="1" applyBorder="1" applyAlignment="1">
      <alignment horizontal="center"/>
    </xf>
    <xf numFmtId="10" fontId="20" fillId="0" borderId="17" xfId="7" applyNumberFormat="1" applyFont="1" applyBorder="1" applyAlignment="1">
      <alignment horizontal="center"/>
    </xf>
    <xf numFmtId="0" fontId="28" fillId="2" borderId="0" xfId="7" applyFont="1" applyFill="1" applyAlignment="1">
      <alignment vertical="center"/>
    </xf>
    <xf numFmtId="0" fontId="29" fillId="0" borderId="0" xfId="7" applyFont="1" applyAlignment="1">
      <alignment horizontal="center"/>
    </xf>
    <xf numFmtId="0" fontId="30" fillId="0" borderId="0" xfId="7" applyFont="1"/>
    <xf numFmtId="0" fontId="28" fillId="0" borderId="0" xfId="7" applyFont="1"/>
    <xf numFmtId="0" fontId="19" fillId="0" borderId="0" xfId="7" applyAlignment="1">
      <alignment vertical="center"/>
    </xf>
    <xf numFmtId="0" fontId="19" fillId="2" borderId="0" xfId="7" applyFill="1" applyAlignment="1">
      <alignment vertical="center"/>
    </xf>
    <xf numFmtId="0" fontId="19" fillId="2" borderId="0" xfId="7" applyFill="1" applyAlignment="1">
      <alignment horizontal="center" vertical="center"/>
    </xf>
    <xf numFmtId="0" fontId="20" fillId="0" borderId="0" xfId="7" applyFont="1" applyAlignment="1">
      <alignment vertical="center"/>
    </xf>
    <xf numFmtId="0" fontId="19" fillId="0" borderId="0" xfId="7" applyAlignment="1">
      <alignment horizontal="left"/>
    </xf>
    <xf numFmtId="0" fontId="29" fillId="0" borderId="0" xfId="7" applyFont="1"/>
    <xf numFmtId="0" fontId="19" fillId="0" borderId="4" xfId="7" applyBorder="1" applyAlignment="1">
      <alignment horizontal="left"/>
    </xf>
    <xf numFmtId="0" fontId="19" fillId="0" borderId="4" xfId="7" applyBorder="1" applyAlignment="1">
      <alignment horizontal="right"/>
    </xf>
    <xf numFmtId="0" fontId="29" fillId="0" borderId="0" xfId="7" applyFont="1" applyAlignment="1">
      <alignment horizontal="left"/>
    </xf>
    <xf numFmtId="0" fontId="19" fillId="0" borderId="0" xfId="7" applyAlignment="1">
      <alignment horizontal="right"/>
    </xf>
    <xf numFmtId="0" fontId="14" fillId="0" borderId="0" xfId="2" applyAlignment="1" applyProtection="1">
      <alignment horizontal="left"/>
    </xf>
    <xf numFmtId="0" fontId="14" fillId="0" borderId="0" xfId="2" applyAlignment="1" applyProtection="1"/>
    <xf numFmtId="0" fontId="13" fillId="0" borderId="0" xfId="0" applyFont="1" applyAlignment="1">
      <alignment horizontal="left"/>
    </xf>
    <xf numFmtId="41" fontId="0" fillId="0" borderId="0" xfId="0" applyNumberFormat="1"/>
    <xf numFmtId="14" fontId="0" fillId="0" borderId="0" xfId="0" applyNumberFormat="1"/>
    <xf numFmtId="2" fontId="0" fillId="0" borderId="0" xfId="0" applyNumberFormat="1"/>
    <xf numFmtId="0" fontId="0" fillId="0" borderId="0" xfId="0" applyProtection="1">
      <protection hidden="1"/>
    </xf>
    <xf numFmtId="0" fontId="0" fillId="0" borderId="0" xfId="0" applyAlignment="1">
      <alignment wrapText="1"/>
    </xf>
    <xf numFmtId="0" fontId="9" fillId="0" borderId="1" xfId="0" applyFont="1" applyFill="1" applyBorder="1" applyAlignment="1">
      <alignment horizontal="left" indent="5"/>
    </xf>
    <xf numFmtId="0" fontId="0" fillId="0" borderId="0" xfId="0" applyFill="1" applyAlignment="1">
      <alignment horizontal="center"/>
    </xf>
    <xf numFmtId="0" fontId="9" fillId="0" borderId="19" xfId="0" applyFont="1" applyFill="1" applyBorder="1" applyAlignment="1">
      <alignment horizontal="center"/>
    </xf>
    <xf numFmtId="0" fontId="9" fillId="0" borderId="5" xfId="0" applyFont="1" applyFill="1" applyBorder="1" applyAlignment="1">
      <alignment horizontal="center"/>
    </xf>
    <xf numFmtId="0" fontId="0" fillId="0" borderId="0" xfId="0" applyFill="1" applyBorder="1" applyAlignment="1">
      <alignment horizontal="center"/>
    </xf>
    <xf numFmtId="0" fontId="9" fillId="0" borderId="1" xfId="0" applyFont="1" applyFill="1" applyBorder="1" applyAlignment="1">
      <alignment horizontal="center"/>
    </xf>
    <xf numFmtId="0" fontId="14" fillId="0" borderId="1" xfId="2" applyFill="1" applyBorder="1" applyAlignment="1" applyProtection="1">
      <alignment horizontal="center"/>
    </xf>
    <xf numFmtId="0" fontId="8" fillId="0" borderId="17" xfId="0" applyFont="1" applyFill="1" applyBorder="1" applyAlignment="1" applyProtection="1">
      <alignment vertical="center"/>
      <protection hidden="1"/>
    </xf>
    <xf numFmtId="41" fontId="7" fillId="0" borderId="13" xfId="0" applyNumberFormat="1" applyFont="1" applyFill="1" applyBorder="1" applyProtection="1">
      <protection hidden="1"/>
    </xf>
    <xf numFmtId="0" fontId="7" fillId="0" borderId="0" xfId="0" applyFont="1" applyFill="1" applyBorder="1" applyProtection="1">
      <protection hidden="1"/>
    </xf>
    <xf numFmtId="166" fontId="7" fillId="0" borderId="13" xfId="0" applyNumberFormat="1" applyFont="1" applyFill="1" applyBorder="1" applyProtection="1">
      <protection hidden="1"/>
    </xf>
    <xf numFmtId="9" fontId="7" fillId="0" borderId="13" xfId="12" applyFont="1" applyFill="1" applyBorder="1" applyProtection="1">
      <protection hidden="1"/>
    </xf>
    <xf numFmtId="0" fontId="8" fillId="0" borderId="24" xfId="0" applyFont="1" applyFill="1" applyBorder="1" applyAlignment="1" applyProtection="1">
      <alignment vertical="center"/>
      <protection hidden="1"/>
    </xf>
    <xf numFmtId="41" fontId="7" fillId="0" borderId="4" xfId="1" applyNumberFormat="1" applyFont="1" applyFill="1" applyBorder="1" applyProtection="1">
      <protection hidden="1"/>
    </xf>
    <xf numFmtId="41" fontId="7" fillId="0" borderId="27" xfId="1" applyNumberFormat="1" applyFont="1" applyFill="1" applyBorder="1" applyProtection="1">
      <protection hidden="1"/>
    </xf>
    <xf numFmtId="0" fontId="8" fillId="0" borderId="4" xfId="0" applyFont="1" applyFill="1" applyBorder="1" applyAlignment="1" applyProtection="1">
      <alignment vertical="center"/>
      <protection hidden="1"/>
    </xf>
    <xf numFmtId="0" fontId="8" fillId="0" borderId="12" xfId="0" applyFont="1" applyBorder="1" applyAlignment="1" applyProtection="1">
      <alignment vertical="center"/>
      <protection hidden="1"/>
    </xf>
    <xf numFmtId="0" fontId="7" fillId="0" borderId="13" xfId="0" applyFont="1" applyBorder="1" applyAlignment="1" applyProtection="1">
      <alignment vertical="center"/>
      <protection hidden="1"/>
    </xf>
    <xf numFmtId="0" fontId="4" fillId="0" borderId="0" xfId="0" applyFont="1" applyFill="1" applyBorder="1" applyProtection="1">
      <protection hidden="1"/>
    </xf>
    <xf numFmtId="0" fontId="4" fillId="0" borderId="0" xfId="0" applyFont="1" applyProtection="1">
      <protection hidden="1"/>
    </xf>
    <xf numFmtId="0" fontId="8" fillId="0" borderId="10"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8" fillId="0" borderId="14" xfId="0" applyFont="1" applyFill="1" applyBorder="1" applyAlignment="1" applyProtection="1">
      <alignment vertical="center"/>
      <protection hidden="1"/>
    </xf>
    <xf numFmtId="0" fontId="0" fillId="0" borderId="24" xfId="0" applyBorder="1" applyProtection="1">
      <protection hidden="1"/>
    </xf>
    <xf numFmtId="0" fontId="8" fillId="0" borderId="0" xfId="0" applyFont="1" applyFill="1" applyBorder="1" applyAlignment="1" applyProtection="1">
      <alignment vertical="center"/>
      <protection hidden="1"/>
    </xf>
    <xf numFmtId="0" fontId="0" fillId="0" borderId="0" xfId="0" applyBorder="1" applyProtection="1">
      <protection hidden="1"/>
    </xf>
    <xf numFmtId="43" fontId="7" fillId="0" borderId="0" xfId="1" applyFont="1" applyFill="1" applyBorder="1" applyProtection="1">
      <protection hidden="1"/>
    </xf>
    <xf numFmtId="0" fontId="8" fillId="2" borderId="6" xfId="0" applyFont="1" applyFill="1" applyBorder="1" applyProtection="1">
      <protection hidden="1"/>
    </xf>
    <xf numFmtId="0" fontId="7" fillId="2" borderId="7" xfId="0" applyFont="1" applyFill="1" applyBorder="1" applyProtection="1">
      <protection hidden="1"/>
    </xf>
    <xf numFmtId="0" fontId="7" fillId="2" borderId="1" xfId="0" applyFont="1" applyFill="1" applyBorder="1" applyProtection="1">
      <protection hidden="1"/>
    </xf>
    <xf numFmtId="0" fontId="4" fillId="0" borderId="8" xfId="0" applyFont="1" applyBorder="1" applyProtection="1">
      <protection hidden="1"/>
    </xf>
    <xf numFmtId="0" fontId="4" fillId="0" borderId="23" xfId="0" applyFont="1" applyBorder="1" applyProtection="1">
      <protection hidden="1"/>
    </xf>
    <xf numFmtId="0" fontId="0" fillId="0" borderId="4" xfId="0" applyFill="1" applyBorder="1" applyProtection="1">
      <protection hidden="1"/>
    </xf>
    <xf numFmtId="0" fontId="6" fillId="0" borderId="8" xfId="0" applyFont="1" applyBorder="1" applyProtection="1">
      <protection hidden="1"/>
    </xf>
    <xf numFmtId="0" fontId="7" fillId="2" borderId="5" xfId="0" applyFont="1" applyFill="1" applyBorder="1" applyProtection="1">
      <protection hidden="1"/>
    </xf>
    <xf numFmtId="14" fontId="0" fillId="0" borderId="0" xfId="0" applyNumberFormat="1" applyFill="1" applyAlignment="1" applyProtection="1">
      <alignment horizontal="left"/>
      <protection hidden="1"/>
    </xf>
    <xf numFmtId="164" fontId="7" fillId="5" borderId="1" xfId="5" applyNumberFormat="1" applyFont="1" applyFill="1" applyBorder="1" applyProtection="1">
      <protection hidden="1"/>
    </xf>
    <xf numFmtId="9" fontId="4" fillId="0" borderId="4" xfId="12" applyFont="1" applyBorder="1" applyAlignment="1" applyProtection="1">
      <alignment horizontal="center"/>
    </xf>
    <xf numFmtId="0" fontId="4" fillId="0" borderId="33" xfId="0" applyFont="1" applyFill="1" applyBorder="1" applyAlignment="1" applyProtection="1">
      <alignment horizontal="right"/>
      <protection locked="0"/>
    </xf>
    <xf numFmtId="14" fontId="4" fillId="0" borderId="33" xfId="0" applyNumberFormat="1" applyFont="1" applyFill="1" applyBorder="1" applyAlignment="1" applyProtection="1">
      <alignment horizontal="right"/>
      <protection locked="0"/>
    </xf>
    <xf numFmtId="14" fontId="0" fillId="0" borderId="33" xfId="0" applyNumberFormat="1" applyFill="1" applyBorder="1" applyProtection="1">
      <protection locked="0"/>
    </xf>
    <xf numFmtId="0" fontId="0" fillId="0" borderId="33" xfId="0" applyFill="1" applyBorder="1" applyAlignment="1" applyProtection="1">
      <alignment horizontal="right"/>
      <protection locked="0"/>
    </xf>
    <xf numFmtId="0" fontId="14" fillId="0" borderId="33" xfId="2" applyFill="1" applyBorder="1" applyAlignment="1" applyProtection="1">
      <alignment horizontal="right"/>
      <protection locked="0"/>
    </xf>
    <xf numFmtId="0" fontId="0" fillId="7" borderId="32" xfId="0" applyFill="1" applyBorder="1" applyProtection="1">
      <protection hidden="1"/>
    </xf>
    <xf numFmtId="0" fontId="9" fillId="7" borderId="32" xfId="0" applyFont="1" applyFill="1" applyBorder="1" applyProtection="1">
      <protection hidden="1"/>
    </xf>
    <xf numFmtId="0" fontId="0" fillId="7" borderId="38" xfId="0" applyFill="1" applyBorder="1" applyProtection="1">
      <protection hidden="1"/>
    </xf>
    <xf numFmtId="44" fontId="0" fillId="0" borderId="0" xfId="13" applyFont="1" applyFill="1" applyBorder="1" applyProtection="1">
      <protection locked="0"/>
    </xf>
    <xf numFmtId="44" fontId="0" fillId="7" borderId="0" xfId="13" applyFont="1" applyFill="1" applyBorder="1" applyProtection="1">
      <protection hidden="1"/>
    </xf>
    <xf numFmtId="0" fontId="0" fillId="0" borderId="0" xfId="0" applyFill="1" applyProtection="1">
      <protection locked="0"/>
    </xf>
    <xf numFmtId="9" fontId="0" fillId="0" borderId="0" xfId="12" applyFont="1" applyFill="1" applyBorder="1" applyProtection="1">
      <protection locked="0"/>
    </xf>
    <xf numFmtId="44" fontId="0" fillId="0" borderId="33" xfId="13" applyFont="1" applyFill="1" applyBorder="1" applyProtection="1">
      <protection locked="0"/>
    </xf>
    <xf numFmtId="0" fontId="4" fillId="0" borderId="32" xfId="0" applyFont="1" applyFill="1" applyBorder="1" applyProtection="1">
      <protection locked="0"/>
    </xf>
    <xf numFmtId="0" fontId="0" fillId="0" borderId="38" xfId="0" applyFill="1" applyBorder="1" applyProtection="1">
      <protection locked="0"/>
    </xf>
    <xf numFmtId="0" fontId="0" fillId="0" borderId="36" xfId="0" applyFill="1" applyBorder="1" applyProtection="1">
      <protection locked="0"/>
    </xf>
    <xf numFmtId="9" fontId="0" fillId="0" borderId="36" xfId="12" applyFont="1" applyFill="1" applyBorder="1" applyProtection="1">
      <protection locked="0"/>
    </xf>
    <xf numFmtId="167" fontId="0" fillId="0" borderId="0" xfId="0" applyNumberFormat="1" applyFill="1" applyProtection="1">
      <protection locked="0"/>
    </xf>
    <xf numFmtId="167" fontId="0" fillId="0" borderId="33" xfId="0" applyNumberFormat="1" applyFill="1" applyBorder="1" applyProtection="1">
      <protection locked="0"/>
    </xf>
    <xf numFmtId="167" fontId="0" fillId="0" borderId="36" xfId="0" applyNumberFormat="1" applyFill="1" applyBorder="1" applyProtection="1">
      <protection locked="0"/>
    </xf>
    <xf numFmtId="14" fontId="0" fillId="0" borderId="0" xfId="0" applyNumberFormat="1" applyFill="1" applyProtection="1">
      <protection locked="0"/>
    </xf>
    <xf numFmtId="9" fontId="0" fillId="0" borderId="33" xfId="12" applyFont="1" applyFill="1" applyBorder="1" applyProtection="1">
      <protection locked="0"/>
    </xf>
    <xf numFmtId="9" fontId="0" fillId="0" borderId="37" xfId="12" applyFont="1" applyFill="1" applyBorder="1" applyProtection="1">
      <protection locked="0"/>
    </xf>
    <xf numFmtId="0" fontId="0" fillId="7" borderId="29" xfId="0" applyFill="1" applyBorder="1" applyProtection="1">
      <protection hidden="1"/>
    </xf>
    <xf numFmtId="0" fontId="0" fillId="7" borderId="34" xfId="0" applyFill="1" applyBorder="1" applyProtection="1">
      <protection hidden="1"/>
    </xf>
    <xf numFmtId="167" fontId="0" fillId="0" borderId="31" xfId="0" applyNumberFormat="1" applyFill="1" applyBorder="1" applyProtection="1">
      <protection locked="0"/>
    </xf>
    <xf numFmtId="0" fontId="0" fillId="7" borderId="4" xfId="0" applyFill="1" applyBorder="1" applyProtection="1">
      <protection hidden="1"/>
    </xf>
    <xf numFmtId="0" fontId="4" fillId="7" borderId="32" xfId="0" applyFont="1" applyFill="1" applyBorder="1" applyProtection="1">
      <protection hidden="1"/>
    </xf>
    <xf numFmtId="0" fontId="0" fillId="7" borderId="41" xfId="0" applyFill="1" applyBorder="1" applyProtection="1">
      <protection hidden="1"/>
    </xf>
    <xf numFmtId="44" fontId="0" fillId="7" borderId="35" xfId="5" applyFont="1" applyFill="1" applyBorder="1" applyProtection="1">
      <protection hidden="1"/>
    </xf>
    <xf numFmtId="41" fontId="7" fillId="0" borderId="1" xfId="0" applyNumberFormat="1" applyFont="1" applyFill="1" applyBorder="1" applyProtection="1">
      <protection hidden="1"/>
    </xf>
    <xf numFmtId="41" fontId="7" fillId="0" borderId="18" xfId="0" applyNumberFormat="1" applyFont="1" applyFill="1" applyBorder="1" applyProtection="1">
      <protection hidden="1"/>
    </xf>
    <xf numFmtId="41" fontId="7" fillId="0" borderId="9" xfId="0" applyNumberFormat="1" applyFont="1" applyFill="1" applyBorder="1" applyProtection="1">
      <protection hidden="1"/>
    </xf>
    <xf numFmtId="44" fontId="7" fillId="0" borderId="0" xfId="5" applyFont="1" applyFill="1" applyBorder="1" applyProtection="1">
      <protection hidden="1"/>
    </xf>
    <xf numFmtId="9" fontId="7" fillId="0" borderId="0" xfId="12" applyFont="1" applyFill="1" applyBorder="1" applyProtection="1">
      <protection hidden="1"/>
    </xf>
    <xf numFmtId="14" fontId="7" fillId="0" borderId="13" xfId="0" applyNumberFormat="1" applyFont="1" applyFill="1" applyBorder="1" applyProtection="1">
      <protection hidden="1"/>
    </xf>
    <xf numFmtId="4" fontId="7" fillId="0" borderId="13" xfId="0" applyNumberFormat="1" applyFont="1" applyFill="1" applyBorder="1" applyProtection="1">
      <protection hidden="1"/>
    </xf>
    <xf numFmtId="0" fontId="7" fillId="0" borderId="25" xfId="0" applyFont="1" applyFill="1" applyBorder="1" applyProtection="1">
      <protection hidden="1"/>
    </xf>
    <xf numFmtId="41" fontId="7" fillId="0" borderId="25" xfId="1" applyNumberFormat="1" applyFont="1" applyFill="1" applyBorder="1" applyProtection="1">
      <protection hidden="1"/>
    </xf>
    <xf numFmtId="0" fontId="0" fillId="0" borderId="4" xfId="0" applyFill="1" applyBorder="1" applyAlignment="1" applyProtection="1">
      <alignment vertical="center"/>
      <protection hidden="1"/>
    </xf>
    <xf numFmtId="0" fontId="8" fillId="0" borderId="4" xfId="0" applyFont="1" applyFill="1" applyBorder="1" applyAlignment="1" applyProtection="1">
      <alignment horizontal="right"/>
      <protection hidden="1"/>
    </xf>
    <xf numFmtId="41" fontId="8" fillId="0" borderId="17" xfId="1" applyNumberFormat="1" applyFont="1" applyFill="1" applyBorder="1" applyProtection="1">
      <protection hidden="1"/>
    </xf>
    <xf numFmtId="0" fontId="8" fillId="0" borderId="26" xfId="0" applyFont="1" applyFill="1" applyBorder="1" applyAlignment="1" applyProtection="1">
      <alignment horizontal="right"/>
      <protection hidden="1"/>
    </xf>
    <xf numFmtId="41" fontId="8" fillId="0" borderId="26" xfId="1" applyNumberFormat="1" applyFont="1" applyFill="1" applyBorder="1" applyProtection="1">
      <protection hidden="1"/>
    </xf>
    <xf numFmtId="0" fontId="8" fillId="0" borderId="24" xfId="0" applyFont="1" applyFill="1" applyBorder="1" applyAlignment="1" applyProtection="1">
      <alignment horizontal="right"/>
      <protection hidden="1"/>
    </xf>
    <xf numFmtId="41" fontId="7" fillId="6" borderId="18" xfId="0" applyNumberFormat="1" applyFont="1" applyFill="1" applyBorder="1" applyProtection="1">
      <protection hidden="1"/>
    </xf>
    <xf numFmtId="41" fontId="7" fillId="6" borderId="9" xfId="0" applyNumberFormat="1" applyFont="1" applyFill="1" applyBorder="1" applyProtection="1">
      <protection hidden="1"/>
    </xf>
    <xf numFmtId="14" fontId="7" fillId="0" borderId="9" xfId="0" applyNumberFormat="1" applyFont="1" applyFill="1" applyBorder="1" applyProtection="1">
      <protection hidden="1"/>
    </xf>
    <xf numFmtId="4" fontId="7" fillId="0" borderId="9" xfId="0" applyNumberFormat="1" applyFont="1" applyFill="1" applyBorder="1" applyProtection="1">
      <protection hidden="1"/>
    </xf>
    <xf numFmtId="9" fontId="7" fillId="0" borderId="9" xfId="12" applyFont="1" applyFill="1" applyBorder="1" applyProtection="1">
      <protection hidden="1"/>
    </xf>
    <xf numFmtId="41" fontId="7" fillId="6" borderId="22" xfId="1" applyNumberFormat="1" applyFont="1" applyFill="1" applyBorder="1" applyAlignment="1" applyProtection="1">
      <alignment vertical="center"/>
      <protection hidden="1"/>
    </xf>
    <xf numFmtId="164" fontId="7" fillId="0" borderId="1" xfId="5" applyNumberFormat="1" applyFont="1" applyFill="1" applyBorder="1" applyProtection="1">
      <protection hidden="1"/>
    </xf>
    <xf numFmtId="165" fontId="8" fillId="0" borderId="22" xfId="1" applyNumberFormat="1" applyFont="1" applyFill="1" applyBorder="1" applyAlignment="1" applyProtection="1">
      <alignment vertical="center"/>
      <protection hidden="1"/>
    </xf>
    <xf numFmtId="165" fontId="7" fillId="0" borderId="1" xfId="1" applyNumberFormat="1" applyFont="1" applyFill="1" applyBorder="1" applyAlignment="1" applyProtection="1">
      <alignment horizontal="right"/>
      <protection hidden="1"/>
    </xf>
    <xf numFmtId="165" fontId="7" fillId="0" borderId="1" xfId="1" applyNumberFormat="1" applyFont="1" applyFill="1" applyBorder="1" applyProtection="1">
      <protection hidden="1"/>
    </xf>
    <xf numFmtId="165" fontId="7" fillId="0" borderId="21" xfId="1" applyNumberFormat="1" applyFont="1" applyFill="1" applyBorder="1" applyAlignment="1" applyProtection="1">
      <alignment horizontal="right"/>
      <protection hidden="1"/>
    </xf>
    <xf numFmtId="0" fontId="8" fillId="0" borderId="12" xfId="0" applyFont="1" applyFill="1" applyBorder="1" applyAlignment="1" applyProtection="1">
      <alignment vertical="center"/>
      <protection hidden="1"/>
    </xf>
    <xf numFmtId="43" fontId="0" fillId="0" borderId="0" xfId="0" applyNumberFormat="1"/>
    <xf numFmtId="169" fontId="0" fillId="0" borderId="0" xfId="0" applyNumberFormat="1"/>
    <xf numFmtId="41" fontId="7" fillId="7" borderId="15" xfId="1" applyNumberFormat="1" applyFont="1" applyFill="1" applyBorder="1" applyProtection="1">
      <protection locked="0"/>
    </xf>
    <xf numFmtId="44" fontId="0" fillId="3" borderId="37" xfId="5" applyFont="1" applyFill="1" applyBorder="1" applyProtection="1">
      <protection hidden="1"/>
    </xf>
    <xf numFmtId="41" fontId="7" fillId="7" borderId="7" xfId="0" applyNumberFormat="1" applyFont="1" applyFill="1" applyBorder="1" applyProtection="1">
      <protection locked="0"/>
    </xf>
    <xf numFmtId="41" fontId="7" fillId="7" borderId="1" xfId="0" applyNumberFormat="1" applyFont="1" applyFill="1" applyBorder="1" applyProtection="1">
      <protection locked="0"/>
    </xf>
    <xf numFmtId="41" fontId="7" fillId="8" borderId="56" xfId="0" applyNumberFormat="1" applyFont="1" applyFill="1" applyBorder="1" applyProtection="1">
      <protection locked="0"/>
    </xf>
    <xf numFmtId="41" fontId="7" fillId="8" borderId="17" xfId="0" applyNumberFormat="1" applyFont="1" applyFill="1" applyBorder="1" applyProtection="1">
      <protection locked="0"/>
    </xf>
    <xf numFmtId="41" fontId="7" fillId="4" borderId="9" xfId="0" applyNumberFormat="1" applyFont="1" applyFill="1" applyBorder="1" applyProtection="1">
      <protection locked="0"/>
    </xf>
    <xf numFmtId="41" fontId="7" fillId="7" borderId="18" xfId="0" applyNumberFormat="1" applyFont="1" applyFill="1" applyBorder="1" applyProtection="1">
      <protection hidden="1"/>
    </xf>
    <xf numFmtId="41" fontId="7" fillId="0" borderId="13" xfId="0" applyNumberFormat="1" applyFont="1" applyBorder="1" applyProtection="1">
      <protection locked="0"/>
    </xf>
    <xf numFmtId="41" fontId="7" fillId="0" borderId="57" xfId="0" applyNumberFormat="1" applyFont="1" applyBorder="1" applyProtection="1">
      <protection locked="0"/>
    </xf>
    <xf numFmtId="41" fontId="7" fillId="0" borderId="58" xfId="0" applyNumberFormat="1" applyFont="1" applyBorder="1" applyProtection="1">
      <protection locked="0"/>
    </xf>
    <xf numFmtId="41" fontId="7" fillId="8" borderId="59" xfId="0" applyNumberFormat="1" applyFont="1" applyFill="1" applyBorder="1" applyProtection="1">
      <protection locked="0"/>
    </xf>
    <xf numFmtId="41" fontId="7" fillId="8" borderId="9" xfId="0" applyNumberFormat="1" applyFont="1" applyFill="1" applyBorder="1" applyProtection="1">
      <protection locked="0"/>
    </xf>
    <xf numFmtId="0" fontId="35" fillId="0" borderId="0" xfId="0" applyFont="1" applyFill="1" applyBorder="1" applyAlignment="1" applyProtection="1">
      <protection hidden="1"/>
    </xf>
    <xf numFmtId="0" fontId="35" fillId="0" borderId="9" xfId="0" applyFont="1" applyFill="1" applyBorder="1" applyAlignment="1" applyProtection="1">
      <protection hidden="1"/>
    </xf>
    <xf numFmtId="41" fontId="8" fillId="6" borderId="61" xfId="1" applyNumberFormat="1" applyFont="1" applyFill="1" applyBorder="1" applyAlignment="1" applyProtection="1">
      <alignment vertical="center"/>
      <protection hidden="1"/>
    </xf>
    <xf numFmtId="0" fontId="35" fillId="6" borderId="28" xfId="0" applyFont="1" applyFill="1" applyBorder="1" applyProtection="1">
      <protection hidden="1"/>
    </xf>
    <xf numFmtId="44" fontId="7" fillId="0" borderId="28" xfId="5" applyFont="1" applyFill="1" applyBorder="1" applyProtection="1">
      <protection hidden="1"/>
    </xf>
    <xf numFmtId="9" fontId="7" fillId="0" borderId="28" xfId="12" applyFont="1" applyFill="1" applyBorder="1" applyProtection="1">
      <protection hidden="1"/>
    </xf>
    <xf numFmtId="9" fontId="7" fillId="0" borderId="62" xfId="12" applyFont="1" applyFill="1" applyBorder="1" applyProtection="1">
      <protection hidden="1"/>
    </xf>
    <xf numFmtId="0" fontId="35" fillId="0" borderId="24" xfId="0" applyFont="1" applyFill="1" applyBorder="1" applyAlignment="1" applyProtection="1">
      <protection hidden="1"/>
    </xf>
    <xf numFmtId="0" fontId="35" fillId="0" borderId="11" xfId="0" applyFont="1" applyFill="1" applyBorder="1" applyAlignment="1" applyProtection="1">
      <protection hidden="1"/>
    </xf>
    <xf numFmtId="41" fontId="7" fillId="7" borderId="9" xfId="0" applyNumberFormat="1" applyFont="1" applyFill="1" applyBorder="1" applyProtection="1">
      <protection hidden="1"/>
    </xf>
    <xf numFmtId="41" fontId="7" fillId="7" borderId="20" xfId="0" applyNumberFormat="1" applyFont="1" applyFill="1" applyBorder="1" applyProtection="1">
      <protection hidden="1"/>
    </xf>
    <xf numFmtId="0" fontId="7" fillId="7" borderId="63" xfId="0" applyFont="1" applyFill="1" applyBorder="1" applyAlignment="1" applyProtection="1">
      <alignment vertical="center"/>
      <protection hidden="1"/>
    </xf>
    <xf numFmtId="0" fontId="7" fillId="7" borderId="60" xfId="0" applyFont="1" applyFill="1" applyBorder="1" applyAlignment="1" applyProtection="1">
      <alignment vertical="center"/>
      <protection hidden="1"/>
    </xf>
    <xf numFmtId="0" fontId="0" fillId="0" borderId="0" xfId="0" applyFill="1" applyBorder="1" applyProtection="1">
      <protection locked="0"/>
    </xf>
    <xf numFmtId="168" fontId="0" fillId="0" borderId="0" xfId="0" applyNumberFormat="1" applyFill="1" applyBorder="1" applyProtection="1">
      <protection locked="0"/>
    </xf>
    <xf numFmtId="0" fontId="4" fillId="0" borderId="0" xfId="0" applyFont="1" applyFill="1" applyBorder="1" applyProtection="1">
      <protection locked="0"/>
    </xf>
    <xf numFmtId="0" fontId="7" fillId="0" borderId="0" xfId="0" applyFont="1" applyBorder="1" applyProtection="1">
      <protection hidden="1"/>
    </xf>
    <xf numFmtId="0" fontId="7" fillId="2" borderId="64" xfId="0" applyFont="1" applyFill="1" applyBorder="1" applyProtection="1">
      <protection hidden="1"/>
    </xf>
    <xf numFmtId="0" fontId="7" fillId="2" borderId="65" xfId="0" applyFont="1" applyFill="1" applyBorder="1" applyProtection="1">
      <protection hidden="1"/>
    </xf>
    <xf numFmtId="0" fontId="39" fillId="6" borderId="67" xfId="0" applyFont="1" applyFill="1" applyBorder="1" applyAlignment="1" applyProtection="1">
      <alignment horizontal="left"/>
      <protection locked="0"/>
    </xf>
    <xf numFmtId="0" fontId="35" fillId="6" borderId="0" xfId="0" applyFont="1" applyFill="1" applyBorder="1" applyProtection="1">
      <protection locked="0"/>
    </xf>
    <xf numFmtId="41" fontId="7" fillId="0" borderId="68" xfId="0" applyNumberFormat="1" applyFont="1" applyFill="1" applyBorder="1" applyProtection="1">
      <protection hidden="1"/>
    </xf>
    <xf numFmtId="0" fontId="8" fillId="0" borderId="69" xfId="0" applyFont="1" applyFill="1" applyBorder="1" applyAlignment="1" applyProtection="1">
      <alignment vertical="center"/>
      <protection hidden="1"/>
    </xf>
    <xf numFmtId="41" fontId="7" fillId="0" borderId="70" xfId="0" applyNumberFormat="1" applyFont="1" applyFill="1" applyBorder="1" applyProtection="1">
      <protection hidden="1"/>
    </xf>
    <xf numFmtId="41" fontId="7" fillId="0" borderId="71" xfId="0" applyNumberFormat="1" applyFont="1" applyFill="1" applyBorder="1" applyProtection="1">
      <protection hidden="1"/>
    </xf>
    <xf numFmtId="41" fontId="7" fillId="6" borderId="68" xfId="0" applyNumberFormat="1" applyFont="1" applyFill="1" applyBorder="1" applyProtection="1">
      <protection hidden="1"/>
    </xf>
    <xf numFmtId="41" fontId="7" fillId="8" borderId="73" xfId="0" applyNumberFormat="1" applyFont="1" applyFill="1" applyBorder="1" applyProtection="1">
      <protection locked="0"/>
    </xf>
    <xf numFmtId="41" fontId="7" fillId="7" borderId="74" xfId="0" applyNumberFormat="1" applyFont="1" applyFill="1" applyBorder="1" applyProtection="1">
      <protection hidden="1"/>
    </xf>
    <xf numFmtId="41" fontId="40" fillId="7" borderId="74" xfId="0" applyNumberFormat="1" applyFont="1" applyFill="1" applyBorder="1" applyProtection="1">
      <protection hidden="1"/>
    </xf>
    <xf numFmtId="0" fontId="8" fillId="6" borderId="76" xfId="0" applyFont="1" applyFill="1" applyBorder="1" applyAlignment="1" applyProtection="1">
      <alignment vertical="center"/>
      <protection hidden="1"/>
    </xf>
    <xf numFmtId="41" fontId="7" fillId="7" borderId="33" xfId="0" applyNumberFormat="1" applyFont="1" applyFill="1" applyBorder="1" applyProtection="1">
      <protection hidden="1"/>
    </xf>
    <xf numFmtId="41" fontId="7" fillId="7" borderId="77" xfId="0" applyNumberFormat="1" applyFont="1" applyFill="1" applyBorder="1" applyProtection="1">
      <protection hidden="1"/>
    </xf>
    <xf numFmtId="41" fontId="7" fillId="6" borderId="79" xfId="1" applyNumberFormat="1" applyFont="1" applyFill="1" applyBorder="1" applyAlignment="1" applyProtection="1">
      <alignment vertical="center"/>
      <protection hidden="1"/>
    </xf>
    <xf numFmtId="0" fontId="8" fillId="0" borderId="78" xfId="0" applyFont="1" applyFill="1" applyBorder="1" applyAlignment="1" applyProtection="1">
      <alignment horizontal="left" vertical="center" indent="1"/>
      <protection hidden="1"/>
    </xf>
    <xf numFmtId="41" fontId="7" fillId="0" borderId="71" xfId="1" applyNumberFormat="1" applyFont="1" applyFill="1" applyBorder="1" applyAlignment="1" applyProtection="1">
      <alignment vertical="center"/>
      <protection hidden="1"/>
    </xf>
    <xf numFmtId="0" fontId="0" fillId="0" borderId="32" xfId="0" applyFill="1" applyBorder="1" applyProtection="1">
      <protection hidden="1"/>
    </xf>
    <xf numFmtId="41" fontId="7" fillId="0" borderId="33" xfId="1" applyNumberFormat="1" applyFont="1" applyFill="1" applyBorder="1" applyProtection="1">
      <protection hidden="1"/>
    </xf>
    <xf numFmtId="0" fontId="8" fillId="0" borderId="81" xfId="0" applyFont="1" applyFill="1" applyBorder="1" applyProtection="1">
      <protection hidden="1"/>
    </xf>
    <xf numFmtId="41" fontId="7" fillId="0" borderId="82" xfId="1" applyNumberFormat="1" applyFont="1" applyFill="1" applyBorder="1" applyProtection="1">
      <protection hidden="1"/>
    </xf>
    <xf numFmtId="0" fontId="8" fillId="0" borderId="34" xfId="0" applyFont="1" applyFill="1" applyBorder="1" applyAlignment="1" applyProtection="1">
      <alignment vertical="center"/>
      <protection hidden="1"/>
    </xf>
    <xf numFmtId="0" fontId="8" fillId="0" borderId="83" xfId="0" applyFont="1" applyFill="1" applyBorder="1" applyAlignment="1" applyProtection="1">
      <alignment vertical="center"/>
      <protection hidden="1"/>
    </xf>
    <xf numFmtId="0" fontId="0" fillId="0" borderId="78" xfId="0" applyFill="1" applyBorder="1" applyProtection="1">
      <protection hidden="1"/>
    </xf>
    <xf numFmtId="0" fontId="8" fillId="0" borderId="78" xfId="0" applyFont="1" applyFill="1" applyBorder="1" applyAlignment="1" applyProtection="1">
      <alignment vertical="center"/>
      <protection hidden="1"/>
    </xf>
    <xf numFmtId="41" fontId="7" fillId="0" borderId="71" xfId="1" applyNumberFormat="1" applyFont="1" applyFill="1" applyBorder="1" applyProtection="1">
      <protection hidden="1"/>
    </xf>
    <xf numFmtId="0" fontId="8" fillId="0" borderId="0" xfId="0" applyFont="1" applyFill="1" applyBorder="1" applyAlignment="1" applyProtection="1">
      <alignment horizontal="right"/>
      <protection hidden="1"/>
    </xf>
    <xf numFmtId="0" fontId="6" fillId="0" borderId="32" xfId="0" applyFont="1" applyBorder="1" applyProtection="1">
      <protection locked="0"/>
    </xf>
    <xf numFmtId="0" fontId="6" fillId="0" borderId="0" xfId="0" applyFont="1" applyBorder="1" applyProtection="1">
      <protection locked="0"/>
    </xf>
    <xf numFmtId="0" fontId="9" fillId="0" borderId="32" xfId="0" applyFont="1" applyFill="1" applyBorder="1" applyProtection="1">
      <protection locked="0"/>
    </xf>
    <xf numFmtId="0" fontId="9" fillId="0" borderId="32" xfId="0" applyFont="1" applyFill="1" applyBorder="1" applyProtection="1"/>
    <xf numFmtId="0" fontId="6" fillId="0" borderId="0" xfId="0" applyFont="1" applyBorder="1" applyProtection="1">
      <protection hidden="1"/>
    </xf>
    <xf numFmtId="0" fontId="9" fillId="0" borderId="32" xfId="0" applyFont="1" applyFill="1" applyBorder="1" applyProtection="1">
      <protection hidden="1"/>
    </xf>
    <xf numFmtId="0" fontId="6" fillId="0" borderId="32" xfId="0" applyFont="1" applyBorder="1" applyProtection="1">
      <protection hidden="1"/>
    </xf>
    <xf numFmtId="0" fontId="0" fillId="0" borderId="32" xfId="0" applyBorder="1"/>
    <xf numFmtId="0" fontId="7" fillId="0" borderId="38" xfId="0" applyFont="1" applyBorder="1" applyProtection="1">
      <protection hidden="1"/>
    </xf>
    <xf numFmtId="0" fontId="7" fillId="0" borderId="36" xfId="0" applyFont="1" applyBorder="1" applyProtection="1">
      <protection hidden="1"/>
    </xf>
    <xf numFmtId="9" fontId="7" fillId="0" borderId="86" xfId="12" applyFont="1" applyFill="1" applyBorder="1" applyProtection="1">
      <protection hidden="1"/>
    </xf>
    <xf numFmtId="41" fontId="7" fillId="4" borderId="87" xfId="0" applyNumberFormat="1" applyFont="1" applyFill="1" applyBorder="1" applyProtection="1">
      <protection locked="0"/>
    </xf>
    <xf numFmtId="41" fontId="7" fillId="4" borderId="19" xfId="0" applyNumberFormat="1" applyFont="1" applyFill="1" applyBorder="1" applyProtection="1">
      <protection locked="0"/>
    </xf>
    <xf numFmtId="41" fontId="7" fillId="7" borderId="85" xfId="0" applyNumberFormat="1" applyFont="1" applyFill="1" applyBorder="1" applyProtection="1">
      <protection hidden="1"/>
    </xf>
    <xf numFmtId="41" fontId="7" fillId="4" borderId="59" xfId="0" applyNumberFormat="1" applyFont="1" applyFill="1" applyBorder="1" applyProtection="1">
      <protection locked="0"/>
    </xf>
    <xf numFmtId="41" fontId="7" fillId="7" borderId="88" xfId="0" applyNumberFormat="1" applyFont="1" applyFill="1" applyBorder="1" applyProtection="1">
      <protection hidden="1"/>
    </xf>
    <xf numFmtId="0" fontId="13" fillId="0" borderId="0" xfId="0" applyFont="1" applyBorder="1" applyProtection="1">
      <protection hidden="1"/>
    </xf>
    <xf numFmtId="0" fontId="41" fillId="0" borderId="0" xfId="0" applyFont="1" applyBorder="1" applyProtection="1">
      <protection hidden="1"/>
    </xf>
    <xf numFmtId="0" fontId="0" fillId="0" borderId="0" xfId="0" applyAlignment="1" applyProtection="1">
      <alignment wrapText="1"/>
      <protection hidden="1"/>
    </xf>
    <xf numFmtId="0" fontId="9" fillId="0" borderId="0" xfId="0" applyFont="1" applyAlignment="1" applyProtection="1">
      <alignment wrapText="1"/>
      <protection hidden="1"/>
    </xf>
    <xf numFmtId="167" fontId="0" fillId="7" borderId="19" xfId="0" applyNumberFormat="1" applyFill="1" applyBorder="1" applyProtection="1">
      <protection hidden="1"/>
    </xf>
    <xf numFmtId="167" fontId="0" fillId="7" borderId="9" xfId="0" applyNumberFormat="1" applyFill="1" applyBorder="1" applyProtection="1">
      <protection hidden="1"/>
    </xf>
    <xf numFmtId="167" fontId="0" fillId="7" borderId="89" xfId="0" applyNumberFormat="1" applyFill="1" applyBorder="1" applyProtection="1">
      <protection hidden="1"/>
    </xf>
    <xf numFmtId="41" fontId="7" fillId="8" borderId="91" xfId="0" applyNumberFormat="1" applyFont="1" applyFill="1" applyBorder="1" applyProtection="1">
      <protection locked="0"/>
    </xf>
    <xf numFmtId="41" fontId="7" fillId="8" borderId="62" xfId="0" applyNumberFormat="1" applyFont="1" applyFill="1" applyBorder="1" applyProtection="1">
      <protection locked="0"/>
    </xf>
    <xf numFmtId="41" fontId="7" fillId="8" borderId="93" xfId="0" applyNumberFormat="1" applyFont="1" applyFill="1" applyBorder="1" applyProtection="1">
      <protection locked="0"/>
    </xf>
    <xf numFmtId="41" fontId="7" fillId="8" borderId="11" xfId="0" applyNumberFormat="1" applyFont="1" applyFill="1" applyBorder="1" applyProtection="1">
      <protection locked="0"/>
    </xf>
    <xf numFmtId="0" fontId="44" fillId="10" borderId="94" xfId="0" applyFont="1" applyFill="1" applyBorder="1" applyAlignment="1" applyProtection="1">
      <alignment vertical="center"/>
      <protection locked="0"/>
    </xf>
    <xf numFmtId="0" fontId="44" fillId="10" borderId="0" xfId="0" applyFont="1" applyFill="1" applyAlignment="1" applyProtection="1">
      <alignment vertical="center"/>
      <protection locked="0"/>
    </xf>
    <xf numFmtId="0" fontId="44" fillId="10" borderId="0" xfId="0" applyFont="1" applyFill="1" applyAlignment="1" applyProtection="1">
      <alignment horizontal="left" vertical="center" wrapText="1"/>
      <protection locked="0"/>
    </xf>
    <xf numFmtId="0" fontId="46" fillId="10" borderId="0" xfId="0" applyFont="1" applyFill="1" applyAlignment="1" applyProtection="1">
      <alignment vertical="top"/>
      <protection locked="0"/>
    </xf>
    <xf numFmtId="0" fontId="44" fillId="0" borderId="0" xfId="0" applyFont="1" applyAlignment="1" applyProtection="1">
      <alignment horizontal="center" vertical="center"/>
      <protection locked="0"/>
    </xf>
    <xf numFmtId="0" fontId="45" fillId="0" borderId="0" xfId="0" applyFont="1" applyProtection="1">
      <protection locked="0"/>
    </xf>
    <xf numFmtId="0" fontId="44" fillId="11" borderId="0" xfId="0" applyFont="1" applyFill="1" applyAlignment="1" applyProtection="1">
      <alignment vertical="center"/>
      <protection locked="0"/>
    </xf>
    <xf numFmtId="0" fontId="44" fillId="11" borderId="0" xfId="0" applyFont="1" applyFill="1" applyAlignment="1" applyProtection="1">
      <alignment horizontal="left" vertical="center" wrapText="1"/>
      <protection locked="0"/>
    </xf>
    <xf numFmtId="0" fontId="44" fillId="11" borderId="94" xfId="0" applyFont="1" applyFill="1" applyBorder="1" applyAlignment="1" applyProtection="1">
      <alignment vertical="center"/>
      <protection locked="0"/>
    </xf>
    <xf numFmtId="0" fontId="44" fillId="11" borderId="94" xfId="0" applyFont="1" applyFill="1" applyBorder="1" applyAlignment="1" applyProtection="1">
      <alignment horizontal="left" vertical="center" wrapText="1"/>
      <protection locked="0"/>
    </xf>
    <xf numFmtId="0" fontId="44" fillId="11" borderId="0" xfId="0" applyFont="1" applyFill="1" applyAlignment="1" applyProtection="1">
      <alignment horizontal="left" vertical="center"/>
      <protection locked="0"/>
    </xf>
    <xf numFmtId="0" fontId="44" fillId="11" borderId="0" xfId="0" applyFont="1" applyFill="1" applyAlignment="1" applyProtection="1">
      <alignment horizontal="center" vertical="center"/>
      <protection locked="0"/>
    </xf>
    <xf numFmtId="0" fontId="44" fillId="11" borderId="95" xfId="0" applyFont="1" applyFill="1" applyBorder="1" applyAlignment="1" applyProtection="1">
      <alignment horizontal="left" vertical="center" wrapText="1"/>
      <protection locked="0"/>
    </xf>
    <xf numFmtId="0" fontId="46" fillId="11" borderId="0" xfId="0" applyFont="1" applyFill="1" applyAlignment="1" applyProtection="1">
      <alignment vertical="top"/>
      <protection locked="0"/>
    </xf>
    <xf numFmtId="0" fontId="48" fillId="11" borderId="0" xfId="0" applyFont="1" applyFill="1" applyAlignment="1" applyProtection="1">
      <alignment vertical="center"/>
      <protection locked="0"/>
    </xf>
    <xf numFmtId="0" fontId="42" fillId="9" borderId="29" xfId="0" applyFont="1" applyFill="1" applyBorder="1" applyProtection="1">
      <protection hidden="1"/>
    </xf>
    <xf numFmtId="0" fontId="49" fillId="9" borderId="1" xfId="0" applyFont="1" applyFill="1" applyBorder="1" applyAlignment="1" applyProtection="1">
      <alignment horizontal="center" wrapText="1"/>
      <protection hidden="1"/>
    </xf>
    <xf numFmtId="0" fontId="35" fillId="9" borderId="4" xfId="0" applyFont="1" applyFill="1" applyBorder="1" applyProtection="1">
      <protection hidden="1"/>
    </xf>
    <xf numFmtId="0" fontId="35" fillId="9" borderId="27" xfId="0" applyFont="1" applyFill="1" applyBorder="1" applyProtection="1">
      <protection hidden="1"/>
    </xf>
    <xf numFmtId="0" fontId="8" fillId="3" borderId="10" xfId="0" applyFont="1" applyFill="1" applyBorder="1" applyAlignment="1" applyProtection="1">
      <alignment vertical="center"/>
      <protection hidden="1"/>
    </xf>
    <xf numFmtId="0" fontId="8" fillId="12" borderId="6" xfId="0" applyFont="1" applyFill="1" applyBorder="1" applyAlignment="1" applyProtection="1">
      <alignment vertical="center"/>
      <protection hidden="1"/>
    </xf>
    <xf numFmtId="0" fontId="50" fillId="9" borderId="67" xfId="0" applyFont="1" applyFill="1" applyBorder="1" applyProtection="1">
      <protection locked="0"/>
    </xf>
    <xf numFmtId="0" fontId="35" fillId="9" borderId="0" xfId="0" applyFont="1" applyFill="1" applyBorder="1" applyProtection="1">
      <protection locked="0"/>
    </xf>
    <xf numFmtId="0" fontId="35" fillId="9" borderId="54" xfId="0" applyFont="1" applyFill="1" applyBorder="1" applyProtection="1">
      <protection locked="0"/>
    </xf>
    <xf numFmtId="0" fontId="35" fillId="9" borderId="1" xfId="0" applyFont="1" applyFill="1" applyBorder="1" applyAlignment="1" applyProtection="1">
      <alignment horizontal="center" vertical="center" wrapText="1"/>
      <protection locked="0"/>
    </xf>
    <xf numFmtId="0" fontId="35" fillId="9" borderId="1" xfId="0" applyFont="1" applyFill="1" applyBorder="1" applyAlignment="1" applyProtection="1">
      <alignment horizontal="center" vertical="center"/>
      <protection locked="0"/>
    </xf>
    <xf numFmtId="0" fontId="35" fillId="9" borderId="55" xfId="0" applyFont="1" applyFill="1" applyBorder="1" applyAlignment="1" applyProtection="1">
      <alignment horizontal="center" wrapText="1"/>
      <protection locked="0"/>
    </xf>
    <xf numFmtId="0" fontId="35" fillId="9" borderId="25" xfId="0" applyFont="1" applyFill="1" applyBorder="1" applyProtection="1">
      <protection hidden="1"/>
    </xf>
    <xf numFmtId="0" fontId="35" fillId="9" borderId="90" xfId="0" applyFont="1" applyFill="1" applyBorder="1" applyProtection="1">
      <protection hidden="1"/>
    </xf>
    <xf numFmtId="0" fontId="35" fillId="9" borderId="3" xfId="0" applyFont="1" applyFill="1" applyBorder="1" applyAlignment="1" applyProtection="1">
      <alignment horizontal="center" vertical="center" wrapText="1"/>
      <protection hidden="1"/>
    </xf>
    <xf numFmtId="0" fontId="35" fillId="9" borderId="3" xfId="0" applyFont="1" applyFill="1" applyBorder="1" applyAlignment="1" applyProtection="1">
      <alignment horizontal="center" wrapText="1"/>
      <protection hidden="1"/>
    </xf>
    <xf numFmtId="0" fontId="35" fillId="9" borderId="28" xfId="0" applyFont="1" applyFill="1" applyBorder="1" applyProtection="1">
      <protection hidden="1"/>
    </xf>
    <xf numFmtId="0" fontId="50" fillId="9" borderId="76" xfId="0" applyFont="1" applyFill="1" applyBorder="1" applyProtection="1">
      <protection hidden="1"/>
    </xf>
    <xf numFmtId="0" fontId="50" fillId="9" borderId="92" xfId="0" applyFont="1" applyFill="1" applyBorder="1" applyAlignment="1" applyProtection="1">
      <alignment horizontal="left"/>
      <protection hidden="1"/>
    </xf>
    <xf numFmtId="0" fontId="35" fillId="9" borderId="21" xfId="0" applyFont="1" applyFill="1" applyBorder="1" applyProtection="1">
      <protection hidden="1"/>
    </xf>
    <xf numFmtId="0" fontId="35" fillId="9" borderId="21" xfId="0" applyFont="1" applyFill="1" applyBorder="1" applyAlignment="1" applyProtection="1">
      <alignment horizontal="center" vertical="center"/>
      <protection hidden="1"/>
    </xf>
    <xf numFmtId="0" fontId="35" fillId="9" borderId="21" xfId="0" applyFont="1" applyFill="1" applyBorder="1" applyAlignment="1" applyProtection="1">
      <alignment horizontal="center" vertical="center" wrapText="1"/>
      <protection hidden="1"/>
    </xf>
    <xf numFmtId="0" fontId="35" fillId="9" borderId="21" xfId="0" applyFont="1" applyFill="1" applyBorder="1" applyAlignment="1" applyProtection="1">
      <alignment horizontal="center" wrapText="1"/>
      <protection hidden="1"/>
    </xf>
    <xf numFmtId="0" fontId="8" fillId="3" borderId="24" xfId="0" applyFont="1" applyFill="1" applyBorder="1" applyAlignment="1" applyProtection="1">
      <alignment vertical="center"/>
      <protection hidden="1"/>
    </xf>
    <xf numFmtId="0" fontId="8" fillId="12" borderId="17" xfId="0" applyFont="1" applyFill="1" applyBorder="1" applyAlignment="1" applyProtection="1">
      <alignment vertical="center"/>
      <protection hidden="1"/>
    </xf>
    <xf numFmtId="0" fontId="8" fillId="12" borderId="101" xfId="0" applyFont="1" applyFill="1" applyBorder="1" applyAlignment="1" applyProtection="1">
      <alignment vertical="center"/>
      <protection hidden="1"/>
    </xf>
    <xf numFmtId="0" fontId="8" fillId="12" borderId="27" xfId="0" applyFont="1" applyFill="1" applyBorder="1" applyAlignment="1" applyProtection="1">
      <alignment vertical="center"/>
      <protection hidden="1"/>
    </xf>
    <xf numFmtId="0" fontId="8" fillId="12" borderId="102" xfId="0" applyFont="1" applyFill="1" applyBorder="1" applyAlignment="1" applyProtection="1">
      <alignment vertical="center"/>
      <protection hidden="1"/>
    </xf>
    <xf numFmtId="0" fontId="8" fillId="12" borderId="7" xfId="0" applyFont="1" applyFill="1" applyBorder="1" applyAlignment="1" applyProtection="1">
      <alignment vertical="center"/>
      <protection hidden="1"/>
    </xf>
    <xf numFmtId="0" fontId="51" fillId="9" borderId="39" xfId="0" applyFont="1" applyFill="1" applyBorder="1" applyProtection="1">
      <protection hidden="1"/>
    </xf>
    <xf numFmtId="0" fontId="51" fillId="9" borderId="40" xfId="0" applyFont="1" applyFill="1" applyBorder="1" applyProtection="1">
      <protection hidden="1"/>
    </xf>
    <xf numFmtId="0" fontId="50" fillId="9" borderId="6" xfId="0" applyFont="1" applyFill="1" applyBorder="1" applyProtection="1">
      <protection hidden="1"/>
    </xf>
    <xf numFmtId="0" fontId="35" fillId="9" borderId="7" xfId="0" applyFont="1" applyFill="1" applyBorder="1" applyProtection="1">
      <protection hidden="1"/>
    </xf>
    <xf numFmtId="0" fontId="35" fillId="9" borderId="1" xfId="0" applyFont="1" applyFill="1" applyBorder="1" applyProtection="1">
      <protection hidden="1"/>
    </xf>
    <xf numFmtId="0" fontId="43" fillId="9" borderId="0" xfId="0" applyFont="1" applyFill="1" applyAlignment="1" applyProtection="1">
      <alignment horizontal="left" vertical="center" wrapText="1"/>
      <protection hidden="1"/>
    </xf>
    <xf numFmtId="0" fontId="17" fillId="0" borderId="0" xfId="7" applyFont="1" applyAlignment="1">
      <alignment horizontal="centerContinuous"/>
    </xf>
    <xf numFmtId="0" fontId="17" fillId="0" borderId="0" xfId="7" applyFont="1" applyAlignment="1">
      <alignment horizontal="center"/>
    </xf>
    <xf numFmtId="0" fontId="9" fillId="2" borderId="0" xfId="7" applyFont="1" applyFill="1" applyAlignment="1">
      <alignment horizontal="center" wrapText="1"/>
    </xf>
    <xf numFmtId="0" fontId="21" fillId="2" borderId="0" xfId="7" applyFont="1" applyFill="1" applyAlignment="1">
      <alignment horizontal="center" vertical="center"/>
    </xf>
    <xf numFmtId="0" fontId="22" fillId="0" borderId="0" xfId="7" applyFont="1" applyAlignment="1">
      <alignment horizontal="centerContinuous" vertical="center"/>
    </xf>
    <xf numFmtId="0" fontId="4" fillId="0" borderId="0" xfId="7" quotePrefix="1" applyFont="1" applyAlignment="1">
      <alignment horizontal="left"/>
    </xf>
    <xf numFmtId="0" fontId="7" fillId="0" borderId="0" xfId="7" applyFont="1" applyAlignment="1">
      <alignment horizontal="center" wrapText="1"/>
    </xf>
    <xf numFmtId="0" fontId="4" fillId="0" borderId="0" xfId="7" applyFont="1" applyAlignment="1">
      <alignment horizontal="left"/>
    </xf>
    <xf numFmtId="0" fontId="4" fillId="0" borderId="0" xfId="7" applyFont="1"/>
    <xf numFmtId="0" fontId="12" fillId="0" borderId="0" xfId="7" applyFont="1" applyAlignment="1">
      <alignment horizontal="center" wrapText="1"/>
    </xf>
    <xf numFmtId="0" fontId="23" fillId="0" borderId="0" xfId="7" applyFont="1" applyAlignment="1">
      <alignment horizontal="center" wrapText="1"/>
    </xf>
    <xf numFmtId="0" fontId="4" fillId="0" borderId="0" xfId="7" applyFont="1" applyProtection="1">
      <protection locked="0"/>
    </xf>
    <xf numFmtId="0" fontId="4" fillId="0" borderId="0" xfId="7" applyFont="1" applyAlignment="1" applyProtection="1">
      <alignment horizontal="center"/>
      <protection locked="0"/>
    </xf>
    <xf numFmtId="0" fontId="9" fillId="2" borderId="0" xfId="7" applyFont="1" applyFill="1" applyAlignment="1">
      <alignment vertical="center"/>
    </xf>
    <xf numFmtId="0" fontId="4" fillId="2" borderId="0" xfId="7" applyFont="1" applyFill="1"/>
    <xf numFmtId="0" fontId="22" fillId="0" borderId="0" xfId="7" applyFont="1" applyAlignment="1">
      <alignment horizontal="centerContinuous"/>
    </xf>
    <xf numFmtId="0" fontId="19" fillId="0" borderId="16" xfId="7" applyBorder="1" applyAlignment="1">
      <alignment horizontal="center"/>
    </xf>
    <xf numFmtId="0" fontId="4" fillId="0" borderId="0" xfId="7" quotePrefix="1" applyFont="1"/>
    <xf numFmtId="0" fontId="25" fillId="0" borderId="0" xfId="7" applyFont="1"/>
    <xf numFmtId="0" fontId="4" fillId="0" borderId="0" xfId="7" applyFont="1" applyAlignment="1">
      <alignment horizontal="center"/>
    </xf>
    <xf numFmtId="0" fontId="19" fillId="0" borderId="16" xfId="7" applyBorder="1" applyAlignment="1" applyProtection="1">
      <alignment horizontal="center"/>
      <protection locked="0"/>
    </xf>
    <xf numFmtId="0" fontId="6" fillId="0" borderId="0" xfId="7" applyFont="1" applyAlignment="1" applyProtection="1">
      <alignment horizontal="right"/>
      <protection locked="0"/>
    </xf>
    <xf numFmtId="41" fontId="19" fillId="0" borderId="4" xfId="7" applyNumberFormat="1" applyBorder="1" applyAlignment="1">
      <alignment horizontal="center"/>
    </xf>
    <xf numFmtId="0" fontId="12" fillId="0" borderId="0" xfId="7" applyFont="1"/>
    <xf numFmtId="0" fontId="4" fillId="0" borderId="0" xfId="7" quotePrefix="1" applyFont="1" applyProtection="1">
      <protection locked="0"/>
    </xf>
    <xf numFmtId="0" fontId="9" fillId="0" borderId="0" xfId="7" applyFont="1" applyProtection="1">
      <protection locked="0"/>
    </xf>
    <xf numFmtId="0" fontId="9" fillId="0" borderId="0" xfId="7" applyFont="1" applyAlignment="1" applyProtection="1">
      <alignment horizontal="center"/>
      <protection locked="0"/>
    </xf>
    <xf numFmtId="0" fontId="12" fillId="0" borderId="0" xfId="7" applyFont="1" applyProtection="1">
      <protection locked="0"/>
    </xf>
    <xf numFmtId="3" fontId="26" fillId="0" borderId="17" xfId="8" applyNumberFormat="1" applyFont="1" applyBorder="1" applyAlignment="1">
      <alignment horizontal="center"/>
    </xf>
    <xf numFmtId="0" fontId="26" fillId="0" borderId="0" xfId="7" applyFont="1"/>
    <xf numFmtId="0" fontId="26" fillId="0" borderId="0" xfId="7" applyFont="1" applyAlignment="1">
      <alignment horizontal="center"/>
    </xf>
    <xf numFmtId="40" fontId="20" fillId="0" borderId="0" xfId="7" applyNumberFormat="1" applyFont="1"/>
    <xf numFmtId="40" fontId="20" fillId="0" borderId="0" xfId="7" applyNumberFormat="1" applyFont="1" applyAlignment="1">
      <alignment horizontal="center"/>
    </xf>
    <xf numFmtId="10" fontId="20" fillId="0" borderId="0" xfId="7" applyNumberFormat="1" applyFont="1"/>
    <xf numFmtId="10" fontId="20" fillId="0" borderId="0" xfId="7" applyNumberFormat="1" applyFont="1" applyAlignment="1">
      <alignment horizontal="center"/>
    </xf>
    <xf numFmtId="0" fontId="19" fillId="0" borderId="0" xfId="7" applyAlignment="1">
      <alignment horizontal="centerContinuous"/>
    </xf>
    <xf numFmtId="0" fontId="5" fillId="0" borderId="0" xfId="7" quotePrefix="1" applyFont="1" applyAlignment="1">
      <alignment horizontal="left"/>
    </xf>
    <xf numFmtId="0" fontId="6" fillId="0" borderId="0" xfId="7" applyFont="1" applyAlignment="1" applyProtection="1">
      <alignment horizontal="left"/>
      <protection locked="0"/>
    </xf>
    <xf numFmtId="0" fontId="6" fillId="0" borderId="4" xfId="7" applyFont="1" applyBorder="1"/>
    <xf numFmtId="14" fontId="6" fillId="0" borderId="0" xfId="7" applyNumberFormat="1" applyFont="1" applyAlignment="1" applyProtection="1">
      <alignment horizontal="left"/>
      <protection locked="0"/>
    </xf>
    <xf numFmtId="14" fontId="6" fillId="0" borderId="0" xfId="7" applyNumberFormat="1" applyFont="1" applyAlignment="1" applyProtection="1">
      <alignment horizontal="right"/>
      <protection locked="0"/>
    </xf>
    <xf numFmtId="0" fontId="53" fillId="9" borderId="40" xfId="0" applyFont="1" applyFill="1" applyBorder="1" applyProtection="1">
      <protection hidden="1"/>
    </xf>
    <xf numFmtId="0" fontId="36" fillId="9" borderId="29" xfId="0" applyFont="1" applyFill="1" applyBorder="1"/>
    <xf numFmtId="0" fontId="37" fillId="9" borderId="31" xfId="0" applyFont="1" applyFill="1" applyBorder="1"/>
    <xf numFmtId="0" fontId="37" fillId="9" borderId="32" xfId="0" applyFont="1" applyFill="1" applyBorder="1"/>
    <xf numFmtId="0" fontId="37" fillId="9" borderId="33" xfId="0" applyFont="1" applyFill="1" applyBorder="1"/>
    <xf numFmtId="0" fontId="38" fillId="9" borderId="39" xfId="0" applyFont="1" applyFill="1" applyBorder="1" applyProtection="1">
      <protection hidden="1"/>
    </xf>
    <xf numFmtId="0" fontId="37" fillId="9" borderId="40" xfId="0" applyFont="1" applyFill="1" applyBorder="1" applyProtection="1">
      <protection hidden="1"/>
    </xf>
    <xf numFmtId="0" fontId="4" fillId="0" borderId="33" xfId="0" applyFont="1" applyBorder="1" applyAlignment="1" applyProtection="1">
      <alignment horizontal="right"/>
      <protection locked="0"/>
    </xf>
    <xf numFmtId="0" fontId="0" fillId="0" borderId="33" xfId="0" applyBorder="1" applyProtection="1">
      <protection locked="0"/>
    </xf>
    <xf numFmtId="0" fontId="4" fillId="0" borderId="38" xfId="0" applyFont="1" applyFill="1" applyBorder="1" applyProtection="1">
      <protection locked="0"/>
    </xf>
    <xf numFmtId="44" fontId="0" fillId="0" borderId="36" xfId="13" applyFont="1" applyFill="1" applyBorder="1" applyProtection="1">
      <protection locked="0"/>
    </xf>
    <xf numFmtId="44" fontId="0" fillId="0" borderId="37" xfId="13" applyFont="1" applyFill="1" applyBorder="1" applyProtection="1">
      <protection locked="0"/>
    </xf>
    <xf numFmtId="39" fontId="0" fillId="0" borderId="0" xfId="0" applyNumberFormat="1"/>
    <xf numFmtId="41" fontId="42" fillId="9" borderId="29" xfId="0" applyNumberFormat="1" applyFont="1" applyFill="1" applyBorder="1" applyProtection="1">
      <protection hidden="1"/>
    </xf>
    <xf numFmtId="41" fontId="49" fillId="9" borderId="1" xfId="0" applyNumberFormat="1" applyFont="1" applyFill="1" applyBorder="1" applyAlignment="1" applyProtection="1">
      <alignment horizontal="center" wrapText="1"/>
      <protection hidden="1"/>
    </xf>
    <xf numFmtId="41" fontId="7" fillId="2" borderId="66" xfId="0" applyNumberFormat="1" applyFont="1" applyFill="1" applyBorder="1" applyProtection="1">
      <protection hidden="1"/>
    </xf>
    <xf numFmtId="41" fontId="7" fillId="2" borderId="72" xfId="0" applyNumberFormat="1" applyFont="1" applyFill="1" applyBorder="1" applyProtection="1">
      <protection hidden="1"/>
    </xf>
    <xf numFmtId="41" fontId="7" fillId="6" borderId="68" xfId="1" applyNumberFormat="1" applyFont="1" applyFill="1" applyBorder="1" applyAlignment="1" applyProtection="1">
      <alignment horizontal="left" vertical="center" indent="1"/>
      <protection hidden="1"/>
    </xf>
    <xf numFmtId="41" fontId="8" fillId="0" borderId="72" xfId="1" applyNumberFormat="1" applyFont="1" applyFill="1" applyBorder="1" applyProtection="1">
      <protection hidden="1"/>
    </xf>
    <xf numFmtId="41" fontId="8" fillId="0" borderId="84" xfId="1" applyNumberFormat="1" applyFont="1" applyFill="1" applyBorder="1" applyProtection="1">
      <protection hidden="1"/>
    </xf>
    <xf numFmtId="41" fontId="7" fillId="0" borderId="84" xfId="0" applyNumberFormat="1" applyFont="1" applyFill="1" applyBorder="1" applyProtection="1">
      <protection hidden="1"/>
    </xf>
    <xf numFmtId="41" fontId="8" fillId="0" borderId="33" xfId="1" applyNumberFormat="1" applyFont="1" applyFill="1" applyBorder="1" applyProtection="1">
      <protection hidden="1"/>
    </xf>
    <xf numFmtId="41" fontId="8" fillId="3" borderId="11" xfId="0" applyNumberFormat="1" applyFont="1" applyFill="1" applyBorder="1" applyAlignment="1" applyProtection="1">
      <alignment vertical="center"/>
      <protection hidden="1"/>
    </xf>
    <xf numFmtId="41" fontId="0" fillId="0" borderId="0" xfId="0" applyNumberFormat="1" applyFill="1" applyProtection="1">
      <protection hidden="1"/>
    </xf>
    <xf numFmtId="41" fontId="43" fillId="9" borderId="0" xfId="0" applyNumberFormat="1" applyFont="1" applyFill="1" applyAlignment="1" applyProtection="1">
      <alignment horizontal="left" vertical="center" wrapText="1"/>
      <protection hidden="1"/>
    </xf>
    <xf numFmtId="41" fontId="44" fillId="10" borderId="0" xfId="0" applyNumberFormat="1" applyFont="1" applyFill="1" applyAlignment="1" applyProtection="1">
      <alignment vertical="center"/>
      <protection locked="0"/>
    </xf>
    <xf numFmtId="41" fontId="44" fillId="10" borderId="94" xfId="0" applyNumberFormat="1" applyFont="1" applyFill="1" applyBorder="1" applyAlignment="1" applyProtection="1">
      <alignment vertical="center"/>
      <protection locked="0"/>
    </xf>
    <xf numFmtId="0" fontId="50" fillId="9" borderId="34" xfId="0" applyFont="1" applyFill="1" applyBorder="1" applyAlignment="1" applyProtection="1">
      <alignment vertical="center"/>
      <protection hidden="1"/>
    </xf>
    <xf numFmtId="0" fontId="50" fillId="9" borderId="80" xfId="0" applyFont="1" applyFill="1" applyBorder="1" applyAlignment="1" applyProtection="1">
      <alignment vertical="center"/>
      <protection hidden="1"/>
    </xf>
    <xf numFmtId="0" fontId="54" fillId="0" borderId="0" xfId="0" applyFont="1" applyAlignment="1">
      <alignment vertical="center"/>
    </xf>
    <xf numFmtId="41" fontId="7" fillId="0" borderId="20" xfId="1" applyNumberFormat="1" applyFont="1" applyFill="1" applyBorder="1" applyProtection="1">
      <protection locked="0"/>
    </xf>
    <xf numFmtId="0" fontId="9" fillId="7" borderId="38" xfId="0" applyFont="1" applyFill="1" applyBorder="1" applyProtection="1">
      <protection hidden="1"/>
    </xf>
    <xf numFmtId="0" fontId="4" fillId="7" borderId="41" xfId="0" applyFont="1" applyFill="1" applyBorder="1" applyProtection="1">
      <protection hidden="1"/>
    </xf>
    <xf numFmtId="0" fontId="4" fillId="7" borderId="49" xfId="0" applyFont="1" applyFill="1" applyBorder="1" applyProtection="1">
      <protection hidden="1"/>
    </xf>
    <xf numFmtId="0" fontId="4" fillId="7" borderId="50" xfId="0" applyFont="1" applyFill="1" applyBorder="1" applyProtection="1">
      <protection hidden="1"/>
    </xf>
    <xf numFmtId="0" fontId="4" fillId="0" borderId="0" xfId="0" applyFont="1" applyFill="1" applyProtection="1">
      <protection locked="0"/>
    </xf>
    <xf numFmtId="0" fontId="41" fillId="0" borderId="32" xfId="0" applyFont="1" applyBorder="1" applyAlignment="1" applyProtection="1">
      <alignment horizontal="left"/>
      <protection hidden="1"/>
    </xf>
    <xf numFmtId="0" fontId="7" fillId="0" borderId="0" xfId="0" applyFont="1"/>
    <xf numFmtId="0" fontId="44" fillId="0" borderId="0" xfId="0" applyFont="1" applyAlignment="1" applyProtection="1">
      <alignment horizontal="left" vertical="center" indent="1"/>
      <protection locked="0"/>
    </xf>
    <xf numFmtId="0" fontId="44" fillId="11" borderId="0" xfId="0" applyFont="1" applyFill="1" applyAlignment="1" applyProtection="1">
      <alignment horizontal="left" vertical="center" indent="1"/>
      <protection locked="0"/>
    </xf>
    <xf numFmtId="0" fontId="44" fillId="11" borderId="94" xfId="0" applyFont="1" applyFill="1" applyBorder="1" applyAlignment="1" applyProtection="1">
      <alignment horizontal="left" vertical="center" indent="1"/>
      <protection locked="0"/>
    </xf>
    <xf numFmtId="0" fontId="44" fillId="11" borderId="0" xfId="0" applyFont="1" applyFill="1" applyAlignment="1" applyProtection="1">
      <alignment horizontal="left" indent="1"/>
      <protection locked="0"/>
    </xf>
    <xf numFmtId="0" fontId="44" fillId="11" borderId="0" xfId="0" applyFont="1" applyFill="1" applyAlignment="1" applyProtection="1">
      <alignment horizontal="center"/>
      <protection locked="0"/>
    </xf>
    <xf numFmtId="0" fontId="44" fillId="11" borderId="0" xfId="0" applyFont="1" applyFill="1" applyAlignment="1" applyProtection="1">
      <alignment horizontal="left"/>
      <protection locked="0"/>
    </xf>
    <xf numFmtId="167" fontId="0" fillId="7" borderId="36" xfId="0" applyNumberFormat="1" applyFill="1" applyBorder="1" applyProtection="1">
      <protection locked="0"/>
    </xf>
    <xf numFmtId="0" fontId="0" fillId="7" borderId="36" xfId="0" applyFill="1" applyBorder="1" applyProtection="1">
      <protection locked="0"/>
    </xf>
    <xf numFmtId="0" fontId="0" fillId="7" borderId="37" xfId="0" applyFill="1" applyBorder="1" applyProtection="1">
      <protection locked="0"/>
    </xf>
    <xf numFmtId="0" fontId="0" fillId="0" borderId="0" xfId="0" applyProtection="1">
      <protection locked="0"/>
    </xf>
    <xf numFmtId="0" fontId="47" fillId="13" borderId="0" xfId="0" applyFont="1" applyFill="1" applyAlignment="1" applyProtection="1">
      <alignment horizontal="left" vertical="center" indent="14"/>
      <protection locked="0"/>
    </xf>
    <xf numFmtId="0" fontId="45" fillId="5" borderId="0" xfId="0" applyFont="1" applyFill="1" applyProtection="1">
      <protection locked="0"/>
    </xf>
    <xf numFmtId="0" fontId="44" fillId="5" borderId="0" xfId="0" applyFont="1" applyFill="1" applyAlignment="1" applyProtection="1">
      <alignment horizontal="left" vertical="center" wrapText="1"/>
      <protection locked="0"/>
    </xf>
    <xf numFmtId="0" fontId="44" fillId="5" borderId="0" xfId="0" applyFont="1" applyFill="1" applyAlignment="1" applyProtection="1">
      <alignment vertical="center"/>
      <protection locked="0"/>
    </xf>
    <xf numFmtId="41" fontId="44" fillId="5" borderId="0" xfId="0" applyNumberFormat="1" applyFont="1" applyFill="1" applyAlignment="1" applyProtection="1">
      <alignment vertical="center"/>
      <protection locked="0"/>
    </xf>
    <xf numFmtId="0" fontId="0" fillId="7" borderId="32" xfId="0" applyFill="1" applyBorder="1" applyProtection="1">
      <protection locked="0"/>
    </xf>
    <xf numFmtId="0" fontId="0" fillId="0" borderId="33" xfId="0" applyBorder="1" applyAlignment="1" applyProtection="1">
      <alignment horizontal="right"/>
      <protection locked="0"/>
    </xf>
    <xf numFmtId="0" fontId="38" fillId="9" borderId="39" xfId="0" applyFont="1" applyFill="1" applyBorder="1" applyProtection="1">
      <protection locked="0"/>
    </xf>
    <xf numFmtId="0" fontId="37" fillId="9" borderId="40" xfId="0" applyFont="1" applyFill="1" applyBorder="1" applyProtection="1">
      <protection locked="0"/>
    </xf>
    <xf numFmtId="0" fontId="38" fillId="9" borderId="45" xfId="0" applyFont="1" applyFill="1" applyBorder="1" applyProtection="1">
      <protection locked="0"/>
    </xf>
    <xf numFmtId="0" fontId="38" fillId="9" borderId="44" xfId="0" applyFont="1" applyFill="1" applyBorder="1" applyProtection="1">
      <protection locked="0"/>
    </xf>
    <xf numFmtId="0" fontId="9" fillId="7" borderId="53" xfId="0" applyFont="1" applyFill="1" applyBorder="1" applyAlignment="1" applyProtection="1">
      <alignment horizontal="center" wrapText="1"/>
      <protection locked="0"/>
    </xf>
    <xf numFmtId="0" fontId="9" fillId="7" borderId="52" xfId="0" applyFont="1" applyFill="1" applyBorder="1" applyAlignment="1" applyProtection="1">
      <alignment horizontal="center" wrapText="1"/>
      <protection locked="0"/>
    </xf>
    <xf numFmtId="0" fontId="0" fillId="7" borderId="0" xfId="0" applyFill="1" applyBorder="1" applyProtection="1">
      <protection locked="0"/>
    </xf>
    <xf numFmtId="0" fontId="4" fillId="0" borderId="0" xfId="0" applyFont="1" applyProtection="1">
      <protection locked="0"/>
    </xf>
    <xf numFmtId="0" fontId="4" fillId="0" borderId="30" xfId="0" applyFont="1" applyFill="1" applyBorder="1" applyProtection="1">
      <protection locked="0"/>
    </xf>
    <xf numFmtId="0" fontId="9" fillId="0" borderId="32" xfId="0" applyFont="1" applyBorder="1" applyProtection="1">
      <protection locked="0"/>
    </xf>
    <xf numFmtId="0" fontId="38" fillId="9" borderId="43" xfId="0" applyFont="1" applyFill="1" applyBorder="1" applyProtection="1">
      <protection locked="0"/>
    </xf>
    <xf numFmtId="0" fontId="0" fillId="7" borderId="30" xfId="0" applyFill="1" applyBorder="1" applyProtection="1">
      <protection locked="0"/>
    </xf>
    <xf numFmtId="0" fontId="0" fillId="7" borderId="16" xfId="0" applyFill="1" applyBorder="1" applyProtection="1">
      <protection locked="0"/>
    </xf>
    <xf numFmtId="0" fontId="0" fillId="7" borderId="4" xfId="0" applyFill="1" applyBorder="1" applyProtection="1">
      <protection locked="0"/>
    </xf>
    <xf numFmtId="0" fontId="0" fillId="0" borderId="0" xfId="0" applyBorder="1" applyProtection="1">
      <protection locked="0"/>
    </xf>
    <xf numFmtId="0" fontId="4" fillId="0" borderId="41" xfId="0" applyFont="1" applyBorder="1" applyProtection="1">
      <protection locked="0"/>
    </xf>
    <xf numFmtId="0" fontId="0" fillId="0" borderId="16" xfId="0" applyBorder="1" applyProtection="1">
      <protection locked="0"/>
    </xf>
    <xf numFmtId="0" fontId="0" fillId="0" borderId="42" xfId="0" applyBorder="1" applyProtection="1">
      <protection locked="0"/>
    </xf>
    <xf numFmtId="0" fontId="17" fillId="0" borderId="32" xfId="0" applyFont="1" applyBorder="1" applyProtection="1">
      <protection locked="0"/>
    </xf>
    <xf numFmtId="0" fontId="54" fillId="9" borderId="46" xfId="0" applyFont="1" applyFill="1" applyBorder="1" applyProtection="1">
      <protection locked="0"/>
    </xf>
    <xf numFmtId="0" fontId="54" fillId="9" borderId="46" xfId="0" applyFont="1" applyFill="1" applyBorder="1" applyAlignment="1" applyProtection="1">
      <alignment wrapText="1"/>
      <protection locked="0"/>
    </xf>
    <xf numFmtId="0" fontId="4" fillId="0" borderId="32" xfId="0" applyFont="1" applyBorder="1" applyProtection="1">
      <protection locked="0"/>
    </xf>
    <xf numFmtId="0" fontId="54" fillId="9" borderId="47" xfId="0" applyFont="1" applyFill="1" applyBorder="1" applyAlignment="1" applyProtection="1">
      <alignment horizontal="center"/>
      <protection locked="0"/>
    </xf>
    <xf numFmtId="0" fontId="54" fillId="9" borderId="47" xfId="0" applyFont="1" applyFill="1" applyBorder="1" applyAlignment="1" applyProtection="1">
      <alignment horizontal="center" wrapText="1"/>
      <protection locked="0"/>
    </xf>
    <xf numFmtId="0" fontId="54" fillId="9" borderId="48" xfId="0" applyFont="1" applyFill="1" applyBorder="1" applyAlignment="1" applyProtection="1">
      <alignment horizontal="center" wrapText="1"/>
      <protection locked="0"/>
    </xf>
    <xf numFmtId="0" fontId="0" fillId="0" borderId="0" xfId="0" applyAlignment="1" applyProtection="1">
      <alignment wrapText="1"/>
      <protection locked="0"/>
    </xf>
    <xf numFmtId="0" fontId="9" fillId="0" borderId="0" xfId="0" applyFont="1" applyBorder="1" applyAlignment="1" applyProtection="1">
      <alignment wrapText="1"/>
      <protection locked="0"/>
    </xf>
    <xf numFmtId="0" fontId="0" fillId="0" borderId="0" xfId="0" applyBorder="1" applyAlignment="1" applyProtection="1">
      <alignment wrapText="1"/>
      <protection locked="0"/>
    </xf>
    <xf numFmtId="167" fontId="0" fillId="0" borderId="0" xfId="0" applyNumberFormat="1" applyBorder="1" applyProtection="1">
      <protection locked="0"/>
    </xf>
    <xf numFmtId="9" fontId="0" fillId="0" borderId="19" xfId="12" applyFont="1" applyBorder="1" applyProtection="1">
      <protection locked="0"/>
    </xf>
    <xf numFmtId="0" fontId="4" fillId="0" borderId="0" xfId="11" applyAlignment="1" applyProtection="1">
      <alignment horizontal="center"/>
      <protection hidden="1"/>
    </xf>
    <xf numFmtId="0" fontId="4" fillId="7" borderId="23" xfId="0" applyFont="1" applyFill="1" applyBorder="1" applyProtection="1">
      <protection hidden="1"/>
    </xf>
    <xf numFmtId="0" fontId="0" fillId="7" borderId="5" xfId="0" applyFill="1" applyBorder="1" applyProtection="1">
      <protection hidden="1"/>
    </xf>
    <xf numFmtId="0" fontId="4" fillId="0" borderId="37" xfId="0" applyFont="1" applyBorder="1" applyAlignment="1" applyProtection="1">
      <alignment horizontal="center"/>
      <protection locked="0"/>
    </xf>
    <xf numFmtId="168" fontId="0" fillId="0" borderId="0" xfId="0" applyNumberFormat="1" applyProtection="1">
      <protection locked="0"/>
    </xf>
    <xf numFmtId="167" fontId="0" fillId="0" borderId="0" xfId="0" applyNumberFormat="1" applyProtection="1">
      <protection locked="0"/>
    </xf>
    <xf numFmtId="14" fontId="0" fillId="0" borderId="0" xfId="0" applyNumberFormat="1" applyProtection="1">
      <protection locked="0"/>
    </xf>
    <xf numFmtId="167" fontId="4" fillId="0" borderId="33" xfId="0" applyNumberFormat="1" applyFont="1" applyFill="1" applyBorder="1" applyProtection="1">
      <protection locked="0"/>
    </xf>
    <xf numFmtId="10" fontId="7" fillId="0" borderId="71" xfId="12" applyNumberFormat="1" applyFont="1" applyFill="1" applyBorder="1" applyAlignment="1" applyProtection="1">
      <alignment vertical="center"/>
      <protection hidden="1"/>
    </xf>
    <xf numFmtId="10" fontId="8" fillId="12" borderId="23" xfId="12" applyNumberFormat="1" applyFont="1" applyFill="1" applyBorder="1" applyAlignment="1" applyProtection="1">
      <alignment vertical="center"/>
      <protection hidden="1"/>
    </xf>
    <xf numFmtId="44" fontId="0" fillId="0" borderId="0" xfId="5" applyFont="1" applyFill="1" applyBorder="1" applyProtection="1">
      <protection locked="0"/>
    </xf>
    <xf numFmtId="44" fontId="0" fillId="0" borderId="36" xfId="5" applyFont="1" applyFill="1" applyBorder="1" applyProtection="1">
      <protection locked="0"/>
    </xf>
    <xf numFmtId="0" fontId="4" fillId="7" borderId="103" xfId="0" applyFont="1" applyFill="1" applyBorder="1" applyProtection="1">
      <protection hidden="1"/>
    </xf>
    <xf numFmtId="0" fontId="4" fillId="7" borderId="16" xfId="0" applyFont="1" applyFill="1" applyBorder="1" applyProtection="1">
      <protection hidden="1"/>
    </xf>
    <xf numFmtId="0" fontId="4" fillId="7" borderId="38" xfId="0" applyFont="1" applyFill="1" applyBorder="1" applyAlignment="1" applyProtection="1">
      <alignment wrapText="1"/>
      <protection hidden="1"/>
    </xf>
    <xf numFmtId="0" fontId="4" fillId="7" borderId="51" xfId="0" applyFont="1" applyFill="1" applyBorder="1" applyAlignment="1" applyProtection="1">
      <alignment wrapText="1"/>
      <protection hidden="1"/>
    </xf>
    <xf numFmtId="0" fontId="0" fillId="7" borderId="32" xfId="0" applyFill="1" applyBorder="1" applyAlignment="1" applyProtection="1">
      <protection hidden="1"/>
    </xf>
    <xf numFmtId="0" fontId="0" fillId="7" borderId="0" xfId="0" applyFill="1" applyBorder="1" applyAlignment="1" applyProtection="1">
      <protection hidden="1"/>
    </xf>
    <xf numFmtId="0" fontId="4" fillId="7" borderId="32" xfId="0" applyFont="1" applyFill="1" applyBorder="1" applyAlignment="1" applyProtection="1">
      <protection hidden="1"/>
    </xf>
    <xf numFmtId="0" fontId="27" fillId="0" borderId="0" xfId="7" applyFont="1" applyAlignment="1">
      <alignment wrapText="1"/>
    </xf>
    <xf numFmtId="0" fontId="42" fillId="9" borderId="0" xfId="0" applyFont="1" applyFill="1" applyAlignment="1">
      <alignment horizontal="left"/>
    </xf>
    <xf numFmtId="41" fontId="7" fillId="7" borderId="70" xfId="0" applyNumberFormat="1" applyFont="1" applyFill="1" applyBorder="1" applyAlignment="1" applyProtection="1">
      <alignment horizontal="right" vertical="center"/>
      <protection hidden="1"/>
    </xf>
    <xf numFmtId="41" fontId="0" fillId="7" borderId="75" xfId="0" applyNumberFormat="1" applyFill="1" applyBorder="1" applyAlignment="1">
      <alignment horizontal="right" vertical="center"/>
    </xf>
    <xf numFmtId="41" fontId="7" fillId="0" borderId="85" xfId="12" applyNumberFormat="1" applyFont="1" applyFill="1" applyBorder="1" applyAlignment="1" applyProtection="1">
      <alignment horizontal="center" vertical="center" wrapText="1"/>
      <protection hidden="1"/>
    </xf>
    <xf numFmtId="41" fontId="7" fillId="0" borderId="71" xfId="12" applyNumberFormat="1" applyFont="1" applyFill="1" applyBorder="1" applyAlignment="1" applyProtection="1">
      <alignment horizontal="center" vertical="center" wrapText="1"/>
      <protection hidden="1"/>
    </xf>
    <xf numFmtId="0" fontId="7" fillId="6" borderId="27" xfId="0" applyFont="1" applyFill="1" applyBorder="1" applyAlignment="1" applyProtection="1">
      <alignment horizontal="center" wrapText="1"/>
      <protection hidden="1"/>
    </xf>
    <xf numFmtId="0" fontId="7" fillId="6" borderId="73" xfId="0" applyFont="1" applyFill="1" applyBorder="1" applyAlignment="1" applyProtection="1">
      <alignment horizontal="center" wrapText="1"/>
      <protection hidden="1"/>
    </xf>
    <xf numFmtId="0" fontId="42" fillId="9" borderId="0" xfId="0" applyFont="1" applyFill="1" applyAlignment="1" applyProtection="1">
      <alignment horizontal="center" vertical="center"/>
      <protection hidden="1"/>
    </xf>
    <xf numFmtId="0" fontId="43" fillId="9" borderId="0" xfId="0" applyFont="1" applyFill="1" applyAlignment="1" applyProtection="1">
      <alignment horizontal="left" vertical="center" wrapText="1" indent="1"/>
      <protection hidden="1"/>
    </xf>
    <xf numFmtId="41" fontId="7" fillId="0" borderId="99" xfId="0" applyNumberFormat="1" applyFont="1" applyFill="1" applyBorder="1" applyAlignment="1" applyProtection="1">
      <alignment horizontal="left"/>
      <protection hidden="1"/>
    </xf>
    <xf numFmtId="41" fontId="7" fillId="0" borderId="100" xfId="0" applyNumberFormat="1" applyFont="1" applyFill="1" applyBorder="1" applyAlignment="1" applyProtection="1">
      <alignment horizontal="left"/>
      <protection hidden="1"/>
    </xf>
    <xf numFmtId="41" fontId="7" fillId="0" borderId="57" xfId="0" applyNumberFormat="1" applyFont="1" applyFill="1" applyBorder="1" applyAlignment="1" applyProtection="1">
      <alignment horizontal="left"/>
      <protection hidden="1"/>
    </xf>
    <xf numFmtId="41" fontId="7" fillId="0" borderId="32" xfId="0" applyNumberFormat="1" applyFont="1" applyFill="1" applyBorder="1" applyAlignment="1" applyProtection="1">
      <alignment horizontal="left"/>
      <protection hidden="1"/>
    </xf>
    <xf numFmtId="41" fontId="7" fillId="0" borderId="0" xfId="0" applyNumberFormat="1" applyFont="1" applyFill="1" applyBorder="1" applyAlignment="1" applyProtection="1">
      <alignment horizontal="left"/>
      <protection hidden="1"/>
    </xf>
    <xf numFmtId="41" fontId="7" fillId="0" borderId="9" xfId="0" applyNumberFormat="1" applyFont="1" applyFill="1" applyBorder="1" applyAlignment="1" applyProtection="1">
      <alignment horizontal="left"/>
      <protection hidden="1"/>
    </xf>
    <xf numFmtId="0" fontId="50" fillId="9" borderId="69" xfId="0" applyFont="1" applyFill="1" applyBorder="1" applyAlignment="1" applyProtection="1">
      <protection locked="0"/>
    </xf>
    <xf numFmtId="0" fontId="50" fillId="9" borderId="17" xfId="0" applyFont="1" applyFill="1" applyBorder="1" applyAlignment="1" applyProtection="1">
      <protection locked="0"/>
    </xf>
    <xf numFmtId="0" fontId="50" fillId="9" borderId="7" xfId="0" applyFont="1" applyFill="1" applyBorder="1" applyAlignment="1" applyProtection="1">
      <protection locked="0"/>
    </xf>
    <xf numFmtId="41" fontId="7" fillId="0" borderId="96" xfId="0" applyNumberFormat="1" applyFont="1" applyFill="1" applyBorder="1" applyAlignment="1" applyProtection="1">
      <alignment horizontal="left"/>
      <protection hidden="1"/>
    </xf>
    <xf numFmtId="41" fontId="7" fillId="0" borderId="97" xfId="0" applyNumberFormat="1" applyFont="1" applyFill="1" applyBorder="1" applyAlignment="1" applyProtection="1">
      <alignment horizontal="left"/>
      <protection hidden="1"/>
    </xf>
    <xf numFmtId="41" fontId="7" fillId="0" borderId="98" xfId="0" applyNumberFormat="1" applyFont="1" applyFill="1" applyBorder="1" applyAlignment="1" applyProtection="1">
      <alignment horizontal="left"/>
      <protection hidden="1"/>
    </xf>
  </cellXfs>
  <cellStyles count="14">
    <cellStyle name="Comma" xfId="1" builtinId="3"/>
    <cellStyle name="Comma 2" xfId="3" xr:uid="{00000000-0005-0000-0000-000001000000}"/>
    <cellStyle name="Comma 3" xfId="8" xr:uid="{00000000-0005-0000-0000-000002000000}"/>
    <cellStyle name="Currency" xfId="5" builtinId="4"/>
    <cellStyle name="Currency 2" xfId="4" xr:uid="{00000000-0005-0000-0000-000004000000}"/>
    <cellStyle name="Currency 3" xfId="13" xr:uid="{517191A2-B8E9-4ED1-852E-0130A65DCA0F}"/>
    <cellStyle name="Hyperlink" xfId="2" builtinId="8"/>
    <cellStyle name="Normal" xfId="0" builtinId="0"/>
    <cellStyle name="Normal 2" xfId="6" xr:uid="{00000000-0005-0000-0000-000007000000}"/>
    <cellStyle name="Normal 2 2" xfId="9" xr:uid="{00000000-0005-0000-0000-000008000000}"/>
    <cellStyle name="Normal 2 2 2" xfId="10" xr:uid="{00000000-0005-0000-0000-000009000000}"/>
    <cellStyle name="Normal 3" xfId="7" xr:uid="{00000000-0005-0000-0000-00000A000000}"/>
    <cellStyle name="Normal 4" xfId="11" xr:uid="{00000000-0005-0000-0000-00000B000000}"/>
    <cellStyle name="Percent" xfId="12" builtinId="5"/>
  </cellStyles>
  <dxfs count="2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0304B"/>
      <color rgb="FF91C5DD"/>
      <color rgb="FF9ABBD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0</xdr:rowOff>
    </xdr:from>
    <xdr:to>
      <xdr:col>2</xdr:col>
      <xdr:colOff>0</xdr:colOff>
      <xdr:row>5</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3825" y="352425"/>
          <a:ext cx="2676525" cy="48577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wrap="square" rtlCol="0" anchor="ctr"/>
        <a:lstStyle/>
        <a:p>
          <a:r>
            <a:rPr lang="en-US" sz="1000">
              <a:latin typeface="Times New Roman" pitchFamily="18" charset="0"/>
              <a:cs typeface="Times New Roman" pitchFamily="18" charset="0"/>
            </a:rPr>
            <a:t>If you have a pre-existing customer list, you may attach it instead.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stanalysis@tamu.ed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4CAF-E1C4-4E8A-9815-B9F716EEE12D}">
  <sheetPr codeName="Sheet1">
    <tabColor rgb="FFFFFF00"/>
    <pageSetUpPr fitToPage="1"/>
  </sheetPr>
  <dimension ref="A1:J110"/>
  <sheetViews>
    <sheetView topLeftCell="A58" workbookViewId="0">
      <selection activeCell="D38" sqref="D38"/>
    </sheetView>
  </sheetViews>
  <sheetFormatPr defaultRowHeight="12.75"/>
  <cols>
    <col min="1" max="1" width="33" customWidth="1"/>
    <col min="2" max="2" width="46.28515625" customWidth="1"/>
    <col min="3" max="4" width="13" customWidth="1"/>
    <col min="5" max="5" width="12" customWidth="1"/>
    <col min="6" max="6" width="16.7109375" customWidth="1"/>
    <col min="7" max="7" width="14.42578125" customWidth="1"/>
    <col min="8" max="8" width="15.42578125" customWidth="1"/>
    <col min="9" max="9" width="13.7109375" customWidth="1"/>
    <col min="10" max="10" width="13.85546875" customWidth="1"/>
    <col min="11" max="11" width="13.42578125" customWidth="1"/>
  </cols>
  <sheetData>
    <row r="1" spans="1:10" ht="13.5" thickBot="1"/>
    <row r="2" spans="1:10" ht="18">
      <c r="A2" s="361" t="str">
        <f>CONCATENATE("Inputs for ", B9)</f>
        <v xml:space="preserve">Inputs for </v>
      </c>
      <c r="B2" s="362"/>
    </row>
    <row r="3" spans="1:10" ht="13.5" thickBot="1">
      <c r="A3" s="363"/>
      <c r="B3" s="364"/>
    </row>
    <row r="4" spans="1:10">
      <c r="A4" s="365" t="s">
        <v>232</v>
      </c>
      <c r="B4" s="366"/>
    </row>
    <row r="5" spans="1:10" ht="13.5" thickBot="1">
      <c r="A5" s="413"/>
      <c r="B5" s="414"/>
      <c r="C5" s="407"/>
      <c r="D5" s="407"/>
      <c r="E5" s="407"/>
      <c r="F5" s="407"/>
      <c r="G5" s="407"/>
      <c r="H5" s="407"/>
      <c r="I5" s="407"/>
      <c r="J5" s="407"/>
    </row>
    <row r="6" spans="1:10" ht="13.5" thickBot="1">
      <c r="A6" s="131" t="s">
        <v>152</v>
      </c>
      <c r="B6" s="125">
        <v>2025</v>
      </c>
      <c r="C6" s="407"/>
      <c r="D6" s="415" t="s">
        <v>155</v>
      </c>
      <c r="E6" s="416"/>
      <c r="F6" s="417"/>
      <c r="G6" s="418"/>
      <c r="H6" s="407"/>
      <c r="I6" s="407"/>
      <c r="J6" s="407"/>
    </row>
    <row r="7" spans="1:10">
      <c r="A7" s="131" t="s">
        <v>124</v>
      </c>
      <c r="B7" s="126" t="s">
        <v>211</v>
      </c>
      <c r="C7" s="407"/>
      <c r="D7" s="461" t="s">
        <v>142</v>
      </c>
      <c r="E7" s="462"/>
      <c r="F7" s="462"/>
      <c r="G7" s="367"/>
      <c r="H7" s="407"/>
      <c r="I7" s="407"/>
      <c r="J7" s="407"/>
    </row>
    <row r="8" spans="1:10">
      <c r="A8" s="131" t="s">
        <v>125</v>
      </c>
      <c r="B8" s="127">
        <v>45536</v>
      </c>
      <c r="C8" s="407"/>
      <c r="D8" s="463" t="s">
        <v>212</v>
      </c>
      <c r="E8" s="462"/>
      <c r="F8" s="462"/>
      <c r="G8" s="368"/>
      <c r="H8" s="407"/>
      <c r="I8" s="407"/>
      <c r="J8" s="407"/>
    </row>
    <row r="9" spans="1:10">
      <c r="A9" s="131" t="s">
        <v>233</v>
      </c>
      <c r="B9" s="128"/>
      <c r="C9" s="407"/>
      <c r="D9" s="461" t="s">
        <v>213</v>
      </c>
      <c r="E9" s="462"/>
      <c r="F9" s="462"/>
      <c r="G9" s="368"/>
      <c r="H9" s="407"/>
      <c r="I9" s="407"/>
      <c r="J9" s="407"/>
    </row>
    <row r="10" spans="1:10" ht="13.5" thickBot="1">
      <c r="A10" s="131" t="s">
        <v>234</v>
      </c>
      <c r="B10" s="128"/>
      <c r="C10" s="407"/>
      <c r="D10" s="461" t="s">
        <v>214</v>
      </c>
      <c r="E10" s="462"/>
      <c r="F10" s="462"/>
      <c r="G10" s="368"/>
      <c r="H10" s="407"/>
      <c r="I10" s="407"/>
      <c r="J10" s="407"/>
    </row>
    <row r="11" spans="1:10">
      <c r="A11" s="131" t="s">
        <v>235</v>
      </c>
      <c r="B11" s="128"/>
      <c r="C11" s="407"/>
      <c r="D11" s="415" t="s">
        <v>143</v>
      </c>
      <c r="E11" s="416"/>
      <c r="F11" s="419" t="s">
        <v>144</v>
      </c>
      <c r="G11" s="419" t="s">
        <v>145</v>
      </c>
      <c r="H11" s="420" t="s">
        <v>159</v>
      </c>
      <c r="I11" s="407"/>
      <c r="J11" s="407"/>
    </row>
    <row r="12" spans="1:10">
      <c r="A12" s="131" t="s">
        <v>126</v>
      </c>
      <c r="B12" s="128"/>
      <c r="C12" s="407"/>
      <c r="D12" s="130" t="s">
        <v>160</v>
      </c>
      <c r="E12" s="421"/>
      <c r="F12" s="455"/>
      <c r="G12" s="455"/>
      <c r="H12" s="262" t="str">
        <f>+Summary!M75</f>
        <v/>
      </c>
      <c r="I12" s="422"/>
      <c r="J12" s="407"/>
    </row>
    <row r="13" spans="1:10">
      <c r="A13" s="131" t="s">
        <v>3</v>
      </c>
      <c r="B13" s="128"/>
      <c r="C13" s="407"/>
      <c r="D13" s="130" t="s">
        <v>161</v>
      </c>
      <c r="E13" s="421"/>
      <c r="F13" s="455"/>
      <c r="G13" s="455"/>
      <c r="H13" s="263" t="str">
        <f>+Summary!M76</f>
        <v/>
      </c>
      <c r="I13" s="407"/>
      <c r="J13" s="407"/>
    </row>
    <row r="14" spans="1:10" ht="13.5" thickBot="1">
      <c r="A14" s="131" t="s">
        <v>4</v>
      </c>
      <c r="B14" s="125"/>
      <c r="C14" s="407"/>
      <c r="D14" s="132" t="s">
        <v>162</v>
      </c>
      <c r="E14" s="405"/>
      <c r="F14" s="456"/>
      <c r="G14" s="456"/>
      <c r="H14" s="264"/>
      <c r="I14" s="407"/>
      <c r="J14" s="407"/>
    </row>
    <row r="15" spans="1:10">
      <c r="A15" s="131" t="s">
        <v>127</v>
      </c>
      <c r="B15" s="129"/>
      <c r="C15" s="407"/>
      <c r="D15" s="423"/>
      <c r="E15" s="407"/>
      <c r="F15" s="407"/>
      <c r="G15" s="407"/>
      <c r="H15" s="407"/>
      <c r="I15" s="407"/>
      <c r="J15" s="407"/>
    </row>
    <row r="16" spans="1:10" ht="13.5" thickBot="1">
      <c r="A16" s="391" t="s">
        <v>202</v>
      </c>
      <c r="B16" s="448"/>
      <c r="C16" s="407"/>
      <c r="D16" s="407"/>
      <c r="E16" s="407"/>
      <c r="F16" s="407"/>
      <c r="G16" s="407"/>
      <c r="H16" s="407"/>
      <c r="I16" s="407"/>
      <c r="J16" s="407"/>
    </row>
    <row r="17" spans="1:10" ht="13.5" thickBot="1">
      <c r="A17" s="424"/>
      <c r="B17" s="407"/>
      <c r="C17" s="407"/>
      <c r="D17" s="407"/>
      <c r="E17" s="407"/>
      <c r="F17" s="407"/>
      <c r="G17" s="407"/>
      <c r="H17" s="407"/>
      <c r="I17" s="407"/>
      <c r="J17" s="407"/>
    </row>
    <row r="18" spans="1:10" ht="13.5" thickBot="1">
      <c r="A18" s="425" t="s">
        <v>156</v>
      </c>
      <c r="B18" s="417"/>
      <c r="C18" s="418"/>
      <c r="D18" s="407"/>
      <c r="E18" s="407"/>
      <c r="F18" s="407"/>
      <c r="G18" s="407"/>
      <c r="H18" s="407"/>
      <c r="I18" s="407"/>
      <c r="J18" s="407"/>
    </row>
    <row r="19" spans="1:10">
      <c r="A19" s="148" t="s">
        <v>215</v>
      </c>
      <c r="B19" s="426"/>
      <c r="C19" s="150"/>
      <c r="D19" s="407"/>
      <c r="E19" s="407"/>
      <c r="F19" s="407"/>
      <c r="G19" s="407"/>
      <c r="H19" s="407"/>
      <c r="I19" s="407"/>
      <c r="J19" s="407"/>
    </row>
    <row r="20" spans="1:10">
      <c r="A20" s="130" t="s">
        <v>216</v>
      </c>
      <c r="B20" s="421"/>
      <c r="C20" s="143"/>
      <c r="D20" s="407"/>
      <c r="E20" s="407"/>
      <c r="F20" s="407"/>
      <c r="G20" s="407"/>
      <c r="H20" s="407"/>
      <c r="I20" s="407"/>
      <c r="J20" s="407"/>
    </row>
    <row r="21" spans="1:10">
      <c r="A21" s="130" t="s">
        <v>217</v>
      </c>
      <c r="B21" s="421"/>
      <c r="C21" s="143"/>
      <c r="D21" s="407"/>
      <c r="E21" s="407"/>
      <c r="F21" s="407"/>
      <c r="G21" s="407"/>
      <c r="H21" s="407"/>
      <c r="I21" s="407"/>
      <c r="J21" s="407"/>
    </row>
    <row r="22" spans="1:10">
      <c r="A22" s="130" t="s">
        <v>218</v>
      </c>
      <c r="B22" s="421"/>
      <c r="C22" s="452"/>
      <c r="D22" s="407"/>
      <c r="E22" s="407"/>
      <c r="F22" s="407"/>
      <c r="G22" s="407"/>
      <c r="H22" s="407"/>
      <c r="I22" s="407"/>
      <c r="J22" s="407"/>
    </row>
    <row r="23" spans="1:10">
      <c r="A23" s="152" t="s">
        <v>150</v>
      </c>
      <c r="B23" s="421"/>
      <c r="C23" s="143"/>
      <c r="D23" s="407"/>
      <c r="E23" s="407"/>
      <c r="F23" s="407"/>
      <c r="G23" s="407"/>
      <c r="H23" s="407"/>
      <c r="I23" s="407"/>
      <c r="J23" s="407"/>
    </row>
    <row r="24" spans="1:10">
      <c r="A24" s="153" t="s">
        <v>149</v>
      </c>
      <c r="B24" s="427"/>
      <c r="C24" s="445" t="str">
        <f>IFERROR(IF('Fund Balance'!C13&lt;0,"DEFICIT",IF('Fund Balance'!C13&gt;'Fund Balance'!C15,"SURPLUS","COMPLIANT")),"")</f>
        <v>COMPLIANT</v>
      </c>
      <c r="D24" s="407"/>
      <c r="E24" s="407"/>
      <c r="F24" s="407"/>
      <c r="G24" s="407"/>
      <c r="H24" s="407"/>
      <c r="I24" s="407"/>
      <c r="J24" s="407"/>
    </row>
    <row r="25" spans="1:10">
      <c r="A25" s="130"/>
      <c r="B25" s="421"/>
      <c r="C25" s="368"/>
      <c r="D25" s="407"/>
      <c r="E25" s="407"/>
      <c r="F25" s="407"/>
      <c r="G25" s="407"/>
      <c r="H25" s="407"/>
      <c r="I25" s="407"/>
      <c r="J25" s="407"/>
    </row>
    <row r="26" spans="1:10">
      <c r="A26" s="149" t="s">
        <v>219</v>
      </c>
      <c r="B26" s="428"/>
      <c r="C26" s="154">
        <f>+'Fund Balance'!C13</f>
        <v>0</v>
      </c>
      <c r="D26" s="407"/>
      <c r="E26" s="407"/>
      <c r="F26" s="407"/>
      <c r="G26" s="407"/>
      <c r="H26" s="407"/>
      <c r="I26" s="407"/>
      <c r="J26" s="407"/>
    </row>
    <row r="27" spans="1:10" ht="13.5" thickBot="1">
      <c r="A27" s="132" t="s">
        <v>158</v>
      </c>
      <c r="B27" s="405"/>
      <c r="C27" s="185">
        <f>IF('Fund Balance'!C13&lt;0,'Fund Balance'!C13,IF('Fund Balance'!C17&gt;'Fund Balance'!C18,'Fund Balance'!C16,0))</f>
        <v>0</v>
      </c>
      <c r="D27" s="407"/>
      <c r="E27" s="407"/>
      <c r="F27" s="407"/>
      <c r="G27" s="407"/>
      <c r="H27" s="407"/>
      <c r="I27" s="407"/>
      <c r="J27" s="407"/>
    </row>
    <row r="28" spans="1:10">
      <c r="A28" s="424"/>
      <c r="B28" s="407"/>
      <c r="C28" s="407"/>
      <c r="D28" s="407"/>
      <c r="E28" s="407"/>
      <c r="F28" s="407"/>
      <c r="G28" s="407"/>
      <c r="H28" s="407"/>
      <c r="I28" s="407"/>
      <c r="J28" s="407"/>
    </row>
    <row r="29" spans="1:10" ht="13.5" thickBot="1">
      <c r="A29" s="424"/>
      <c r="B29" s="407"/>
      <c r="C29" s="407"/>
      <c r="D29" s="407"/>
      <c r="E29" s="407"/>
      <c r="F29" s="407"/>
      <c r="G29" s="407"/>
      <c r="H29" s="407"/>
      <c r="I29" s="407"/>
      <c r="J29" s="407"/>
    </row>
    <row r="30" spans="1:10" ht="13.5" thickBot="1">
      <c r="A30" s="425" t="s">
        <v>128</v>
      </c>
      <c r="B30" s="417"/>
      <c r="C30" s="417"/>
      <c r="D30" s="417"/>
      <c r="E30" s="417"/>
      <c r="F30" s="417"/>
      <c r="G30" s="417"/>
      <c r="H30" s="418"/>
      <c r="I30" s="407"/>
      <c r="J30" s="422"/>
    </row>
    <row r="31" spans="1:10">
      <c r="A31" s="131"/>
      <c r="B31" s="429"/>
      <c r="C31" s="429"/>
      <c r="D31" s="429"/>
      <c r="E31" s="429"/>
      <c r="F31" s="429"/>
      <c r="G31" s="429"/>
      <c r="H31" s="368"/>
      <c r="I31" s="407"/>
      <c r="J31" s="407"/>
    </row>
    <row r="32" spans="1:10">
      <c r="A32" s="131" t="str">
        <f>CONCATENATE("FY23 Actual for Account  ",$B$10)</f>
        <v xml:space="preserve">FY23 Actual for Account  </v>
      </c>
      <c r="B32" s="133"/>
      <c r="C32" s="429"/>
      <c r="D32" s="429"/>
      <c r="E32" s="429"/>
      <c r="F32" s="429"/>
      <c r="G32" s="429"/>
      <c r="H32" s="368"/>
      <c r="I32" s="407"/>
      <c r="J32" s="407"/>
    </row>
    <row r="33" spans="1:10">
      <c r="A33" s="131" t="str">
        <f>CONCATENATE("FY24 Projected for Account  ",$B$10)</f>
        <v xml:space="preserve">FY24 Projected for Account  </v>
      </c>
      <c r="B33" s="133"/>
      <c r="C33" s="429"/>
      <c r="D33" s="429"/>
      <c r="E33" s="429"/>
      <c r="F33" s="429"/>
      <c r="G33" s="429"/>
      <c r="H33" s="368"/>
      <c r="I33" s="407"/>
      <c r="J33" s="407"/>
    </row>
    <row r="34" spans="1:10">
      <c r="A34" s="131" t="str">
        <f>CONCATENATE("FY25 Projected for Account  ",$B$10)</f>
        <v xml:space="preserve">FY25 Projected for Account  </v>
      </c>
      <c r="B34" s="134">
        <f>SUMIF(Summary!G17:G32,Inputs!B10,Summary!M17:M32)</f>
        <v>0</v>
      </c>
      <c r="C34" s="429"/>
      <c r="D34" s="429"/>
      <c r="E34" s="429"/>
      <c r="F34" s="429"/>
      <c r="G34" s="429"/>
      <c r="H34" s="368"/>
      <c r="I34" s="407"/>
      <c r="J34" s="407"/>
    </row>
    <row r="35" spans="1:10">
      <c r="A35" s="430"/>
      <c r="B35" s="431"/>
      <c r="C35" s="431"/>
      <c r="D35" s="431"/>
      <c r="E35" s="431"/>
      <c r="F35" s="431"/>
      <c r="G35" s="431"/>
      <c r="H35" s="432"/>
      <c r="I35" s="407"/>
      <c r="J35" s="407"/>
    </row>
    <row r="36" spans="1:10" ht="13.5" thickBot="1">
      <c r="A36" s="433" t="s">
        <v>172</v>
      </c>
      <c r="B36" s="429"/>
      <c r="C36" s="429"/>
      <c r="D36" s="429"/>
      <c r="E36" s="429"/>
      <c r="F36" s="429"/>
      <c r="G36" s="429"/>
      <c r="H36" s="368"/>
      <c r="I36" s="407"/>
      <c r="J36" s="407"/>
    </row>
    <row r="37" spans="1:10" ht="42" customHeight="1" thickBot="1">
      <c r="A37" s="434" t="s">
        <v>129</v>
      </c>
      <c r="B37" s="434" t="s">
        <v>130</v>
      </c>
      <c r="C37" s="434" t="s">
        <v>131</v>
      </c>
      <c r="D37" s="435" t="s">
        <v>237</v>
      </c>
      <c r="E37" s="434" t="s">
        <v>132</v>
      </c>
      <c r="F37" s="434" t="s">
        <v>104</v>
      </c>
      <c r="G37" s="434" t="s">
        <v>133</v>
      </c>
      <c r="H37" s="434" t="s">
        <v>134</v>
      </c>
      <c r="I37" s="407"/>
      <c r="J37" s="407"/>
    </row>
    <row r="38" spans="1:10">
      <c r="A38" s="436"/>
      <c r="B38" s="422"/>
      <c r="C38" s="449"/>
      <c r="D38" s="136"/>
      <c r="E38" s="407"/>
      <c r="F38" s="133"/>
      <c r="G38" s="133"/>
      <c r="H38" s="137"/>
      <c r="I38" s="407"/>
      <c r="J38" s="407"/>
    </row>
    <row r="39" spans="1:10">
      <c r="A39" s="436"/>
      <c r="B39" s="422"/>
      <c r="C39" s="449"/>
      <c r="D39" s="136"/>
      <c r="E39" s="407"/>
      <c r="F39" s="133"/>
      <c r="G39" s="133"/>
      <c r="H39" s="137"/>
      <c r="I39" s="407"/>
      <c r="J39" s="407"/>
    </row>
    <row r="40" spans="1:10">
      <c r="A40" s="436"/>
      <c r="B40" s="422"/>
      <c r="C40" s="449"/>
      <c r="D40" s="136"/>
      <c r="E40" s="407"/>
      <c r="F40" s="133"/>
      <c r="G40" s="133"/>
      <c r="H40" s="137"/>
      <c r="I40" s="407"/>
      <c r="J40" s="407"/>
    </row>
    <row r="41" spans="1:10">
      <c r="A41" s="436"/>
      <c r="B41" s="422"/>
      <c r="C41" s="449"/>
      <c r="D41" s="136"/>
      <c r="E41" s="407"/>
      <c r="F41" s="133"/>
      <c r="G41" s="133"/>
      <c r="H41" s="137"/>
      <c r="I41" s="407"/>
      <c r="J41" s="407"/>
    </row>
    <row r="42" spans="1:10">
      <c r="A42" s="138"/>
      <c r="B42" s="212"/>
      <c r="C42" s="211"/>
      <c r="D42" s="136"/>
      <c r="E42" s="210"/>
      <c r="F42" s="133"/>
      <c r="G42" s="133"/>
      <c r="H42" s="137"/>
      <c r="I42" s="407"/>
      <c r="J42" s="407"/>
    </row>
    <row r="43" spans="1:10">
      <c r="A43" s="138"/>
      <c r="B43" s="212"/>
      <c r="C43" s="211"/>
      <c r="D43" s="136"/>
      <c r="E43" s="210"/>
      <c r="F43" s="133"/>
      <c r="G43" s="133"/>
      <c r="H43" s="137"/>
      <c r="I43" s="407"/>
      <c r="J43" s="407"/>
    </row>
    <row r="44" spans="1:10">
      <c r="A44" s="138"/>
      <c r="B44" s="212"/>
      <c r="C44" s="211"/>
      <c r="D44" s="136"/>
      <c r="E44" s="210"/>
      <c r="F44" s="133"/>
      <c r="G44" s="133"/>
      <c r="H44" s="137"/>
      <c r="I44" s="407"/>
      <c r="J44" s="407"/>
    </row>
    <row r="45" spans="1:10">
      <c r="A45" s="138"/>
      <c r="B45" s="212"/>
      <c r="C45" s="211"/>
      <c r="D45" s="136"/>
      <c r="E45" s="210"/>
      <c r="F45" s="133"/>
      <c r="G45" s="133"/>
      <c r="H45" s="137"/>
      <c r="I45" s="407"/>
      <c r="J45" s="407"/>
    </row>
    <row r="46" spans="1:10">
      <c r="A46" s="138"/>
      <c r="B46" s="212"/>
      <c r="C46" s="211"/>
      <c r="D46" s="136"/>
      <c r="E46" s="210"/>
      <c r="F46" s="133"/>
      <c r="G46" s="133"/>
      <c r="H46" s="137"/>
      <c r="I46" s="407"/>
      <c r="J46" s="407"/>
    </row>
    <row r="47" spans="1:10">
      <c r="A47" s="138"/>
      <c r="B47" s="212"/>
      <c r="C47" s="211"/>
      <c r="D47" s="136"/>
      <c r="E47" s="210"/>
      <c r="F47" s="133"/>
      <c r="G47" s="133"/>
      <c r="H47" s="137"/>
      <c r="I47" s="407"/>
      <c r="J47" s="407"/>
    </row>
    <row r="48" spans="1:10">
      <c r="A48" s="138"/>
      <c r="B48" s="212"/>
      <c r="C48" s="211"/>
      <c r="D48" s="136"/>
      <c r="E48" s="210"/>
      <c r="F48" s="133"/>
      <c r="G48" s="133"/>
      <c r="H48" s="137"/>
      <c r="I48" s="407"/>
      <c r="J48" s="407"/>
    </row>
    <row r="49" spans="1:10">
      <c r="A49" s="138"/>
      <c r="B49" s="212"/>
      <c r="C49" s="211"/>
      <c r="D49" s="136"/>
      <c r="E49" s="210"/>
      <c r="F49" s="133"/>
      <c r="G49" s="133"/>
      <c r="H49" s="137"/>
      <c r="I49" s="407"/>
      <c r="J49" s="407"/>
    </row>
    <row r="50" spans="1:10">
      <c r="A50" s="138"/>
      <c r="B50" s="212"/>
      <c r="C50" s="211"/>
      <c r="D50" s="136"/>
      <c r="E50" s="210"/>
      <c r="F50" s="133"/>
      <c r="G50" s="133"/>
      <c r="H50" s="137"/>
      <c r="I50" s="407"/>
      <c r="J50" s="407"/>
    </row>
    <row r="51" spans="1:10">
      <c r="A51" s="138"/>
      <c r="B51" s="212"/>
      <c r="C51" s="211"/>
      <c r="D51" s="136"/>
      <c r="E51" s="210"/>
      <c r="F51" s="133"/>
      <c r="G51" s="133"/>
      <c r="H51" s="137"/>
      <c r="I51" s="407"/>
      <c r="J51" s="407"/>
    </row>
    <row r="52" spans="1:10" ht="13.5" thickBot="1">
      <c r="A52" s="369"/>
      <c r="B52" s="141"/>
      <c r="C52" s="141"/>
      <c r="D52" s="141"/>
      <c r="E52" s="141"/>
      <c r="F52" s="370"/>
      <c r="G52" s="370"/>
      <c r="H52" s="371"/>
      <c r="I52" s="407"/>
      <c r="J52" s="407"/>
    </row>
    <row r="53" spans="1:10" ht="13.5" thickBot="1">
      <c r="A53" s="436"/>
      <c r="B53" s="407"/>
      <c r="C53" s="407"/>
      <c r="D53" s="407"/>
      <c r="E53" s="407"/>
      <c r="F53" s="407"/>
      <c r="G53" s="407"/>
      <c r="H53" s="407"/>
      <c r="I53" s="407"/>
      <c r="J53" s="407"/>
    </row>
    <row r="54" spans="1:10" ht="13.5" thickBot="1">
      <c r="A54" s="425" t="s">
        <v>154</v>
      </c>
      <c r="B54" s="417"/>
      <c r="C54" s="417"/>
      <c r="D54" s="417"/>
      <c r="E54" s="417"/>
      <c r="F54" s="417"/>
      <c r="G54" s="425"/>
      <c r="H54" s="417"/>
      <c r="I54" s="417"/>
      <c r="J54" s="407"/>
    </row>
    <row r="55" spans="1:10" s="86" customFormat="1" ht="42.75" customHeight="1" thickBot="1">
      <c r="A55" s="434" t="s">
        <v>157</v>
      </c>
      <c r="B55" s="437"/>
      <c r="C55" s="438" t="str">
        <f>CONCATENATE("FY23 Actual","  (",B10," only)")</f>
        <v>FY23 Actual  ( only)</v>
      </c>
      <c r="D55" s="438" t="str">
        <f>CONCATENATE("FY24 Projected ","  (",B10," only)")</f>
        <v>FY24 Projected   ( only)</v>
      </c>
      <c r="E55" s="438" t="s">
        <v>220</v>
      </c>
      <c r="F55" s="439" t="s">
        <v>135</v>
      </c>
      <c r="G55" s="434" t="s">
        <v>136</v>
      </c>
      <c r="H55" s="437" t="s">
        <v>137</v>
      </c>
      <c r="I55" s="438" t="s">
        <v>138</v>
      </c>
      <c r="J55" s="440"/>
    </row>
    <row r="56" spans="1:10">
      <c r="A56" s="392"/>
      <c r="B56" s="393"/>
      <c r="C56" s="450"/>
      <c r="D56" s="450"/>
      <c r="E56" s="450"/>
      <c r="F56" s="135"/>
      <c r="G56" s="142"/>
      <c r="H56" s="135"/>
      <c r="I56" s="143"/>
      <c r="J56" s="407"/>
    </row>
    <row r="57" spans="1:10">
      <c r="A57" s="152"/>
      <c r="B57" s="394"/>
      <c r="C57" s="450"/>
      <c r="D57" s="450"/>
      <c r="E57" s="450"/>
      <c r="F57" s="135"/>
      <c r="G57" s="142"/>
      <c r="H57" s="135"/>
      <c r="I57" s="143"/>
      <c r="J57" s="407"/>
    </row>
    <row r="58" spans="1:10">
      <c r="A58" s="152"/>
      <c r="B58" s="394"/>
      <c r="C58" s="450"/>
      <c r="D58" s="450"/>
      <c r="E58" s="450"/>
      <c r="F58" s="135"/>
      <c r="G58" s="142"/>
      <c r="H58" s="135"/>
      <c r="I58" s="143"/>
      <c r="J58" s="407"/>
    </row>
    <row r="59" spans="1:10">
      <c r="A59" s="152"/>
      <c r="B59" s="394"/>
      <c r="C59" s="450"/>
      <c r="D59" s="450"/>
      <c r="E59" s="450"/>
      <c r="F59" s="135"/>
      <c r="G59" s="142"/>
      <c r="H59" s="135"/>
      <c r="I59" s="143"/>
      <c r="J59" s="407"/>
    </row>
    <row r="60" spans="1:10">
      <c r="A60" s="152"/>
      <c r="B60" s="394"/>
      <c r="C60" s="450"/>
      <c r="D60" s="450"/>
      <c r="E60" s="450"/>
      <c r="F60" s="135"/>
      <c r="G60" s="142"/>
      <c r="H60" s="135"/>
      <c r="I60" s="143"/>
      <c r="J60" s="407"/>
    </row>
    <row r="61" spans="1:10">
      <c r="A61" s="152"/>
      <c r="B61" s="394"/>
      <c r="C61" s="450"/>
      <c r="D61" s="450"/>
      <c r="E61" s="450"/>
      <c r="F61" s="135"/>
      <c r="G61" s="142"/>
      <c r="H61" s="135"/>
      <c r="I61" s="143"/>
      <c r="J61" s="407"/>
    </row>
    <row r="62" spans="1:10" ht="12.75" customHeight="1">
      <c r="A62" s="152"/>
      <c r="B62" s="394"/>
      <c r="C62" s="450"/>
      <c r="D62" s="450"/>
      <c r="E62" s="450"/>
      <c r="F62" s="135"/>
      <c r="G62" s="142"/>
      <c r="H62" s="135"/>
      <c r="I62" s="143"/>
      <c r="J62" s="407"/>
    </row>
    <row r="63" spans="1:10" ht="12.75" customHeight="1">
      <c r="A63" s="152"/>
      <c r="B63" s="394"/>
      <c r="C63" s="450"/>
      <c r="D63" s="450"/>
      <c r="E63" s="450"/>
      <c r="F63" s="135"/>
      <c r="G63" s="142"/>
      <c r="H63" s="135"/>
      <c r="I63" s="143"/>
      <c r="J63" s="407"/>
    </row>
    <row r="64" spans="1:10" ht="12.75" customHeight="1" thickBot="1">
      <c r="A64" s="459" t="s">
        <v>221</v>
      </c>
      <c r="B64" s="460"/>
      <c r="C64" s="144"/>
      <c r="D64" s="144"/>
      <c r="E64" s="404"/>
      <c r="F64" s="405"/>
      <c r="G64" s="405"/>
      <c r="H64" s="405"/>
      <c r="I64" s="406"/>
      <c r="J64" s="407"/>
    </row>
    <row r="65" spans="1:10" ht="12.75" customHeight="1">
      <c r="A65" s="441"/>
      <c r="B65" s="442"/>
      <c r="C65" s="442"/>
      <c r="D65" s="442"/>
      <c r="E65" s="443"/>
      <c r="F65" s="429"/>
      <c r="G65" s="429"/>
      <c r="H65" s="429"/>
      <c r="I65" s="429"/>
      <c r="J65" s="407"/>
    </row>
    <row r="66" spans="1:10" ht="13.5" thickBot="1">
      <c r="A66" s="407"/>
      <c r="B66" s="407"/>
      <c r="C66" s="407"/>
      <c r="D66" s="407"/>
      <c r="E66" s="407"/>
      <c r="F66" s="407"/>
      <c r="G66" s="407"/>
      <c r="H66" s="407"/>
      <c r="I66" s="407"/>
      <c r="J66" s="407"/>
    </row>
    <row r="67" spans="1:10" ht="13.5" thickBot="1">
      <c r="A67" s="425" t="s">
        <v>236</v>
      </c>
      <c r="B67" s="417"/>
      <c r="C67" s="417"/>
      <c r="D67" s="417"/>
      <c r="E67" s="417"/>
      <c r="F67" s="417"/>
      <c r="G67" s="407"/>
      <c r="H67" s="407"/>
      <c r="I67" s="407"/>
      <c r="J67" s="407"/>
    </row>
    <row r="68" spans="1:10" ht="26.25" thickBot="1">
      <c r="A68" s="434" t="s">
        <v>153</v>
      </c>
      <c r="B68" s="437" t="s">
        <v>139</v>
      </c>
      <c r="C68" s="438" t="s">
        <v>111</v>
      </c>
      <c r="D68" s="438" t="s">
        <v>122</v>
      </c>
      <c r="E68" s="438" t="s">
        <v>140</v>
      </c>
      <c r="F68" s="439" t="s">
        <v>141</v>
      </c>
      <c r="G68" s="407"/>
      <c r="H68" s="407"/>
      <c r="I68" s="407"/>
      <c r="J68" s="407"/>
    </row>
    <row r="69" spans="1:10">
      <c r="A69" s="436"/>
      <c r="B69" s="422"/>
      <c r="C69" s="450"/>
      <c r="D69" s="451"/>
      <c r="E69" s="407"/>
      <c r="F69" s="146"/>
      <c r="G69" s="407"/>
      <c r="H69" s="407"/>
      <c r="I69" s="407"/>
      <c r="J69" s="407"/>
    </row>
    <row r="70" spans="1:10">
      <c r="A70" s="138"/>
      <c r="B70" s="395"/>
      <c r="C70" s="142"/>
      <c r="D70" s="145"/>
      <c r="E70" s="135"/>
      <c r="F70" s="146"/>
      <c r="G70" s="407"/>
      <c r="H70" s="407"/>
      <c r="I70" s="407"/>
      <c r="J70" s="407"/>
    </row>
    <row r="71" spans="1:10">
      <c r="A71" s="138"/>
      <c r="B71" s="395"/>
      <c r="C71" s="142"/>
      <c r="D71" s="145"/>
      <c r="E71" s="135"/>
      <c r="F71" s="146"/>
      <c r="G71" s="407"/>
      <c r="H71" s="407"/>
      <c r="I71" s="407"/>
      <c r="J71" s="407"/>
    </row>
    <row r="72" spans="1:10">
      <c r="A72" s="138"/>
      <c r="B72" s="395"/>
      <c r="C72" s="142"/>
      <c r="D72" s="145"/>
      <c r="E72" s="135"/>
      <c r="F72" s="146"/>
      <c r="G72" s="407"/>
      <c r="H72" s="407"/>
      <c r="I72" s="407"/>
      <c r="J72" s="407"/>
    </row>
    <row r="73" spans="1:10">
      <c r="A73" s="138"/>
      <c r="B73" s="395"/>
      <c r="C73" s="142"/>
      <c r="D73" s="145"/>
      <c r="E73" s="135"/>
      <c r="F73" s="146"/>
      <c r="G73" s="407"/>
      <c r="H73" s="407"/>
      <c r="I73" s="407"/>
      <c r="J73" s="407"/>
    </row>
    <row r="74" spans="1:10">
      <c r="A74" s="138"/>
      <c r="B74" s="395"/>
      <c r="C74" s="142"/>
      <c r="D74" s="145"/>
      <c r="E74" s="135"/>
      <c r="F74" s="146"/>
      <c r="G74" s="407"/>
      <c r="H74" s="407"/>
      <c r="I74" s="407"/>
      <c r="J74" s="407"/>
    </row>
    <row r="75" spans="1:10">
      <c r="A75" s="138"/>
      <c r="B75" s="395"/>
      <c r="C75" s="142"/>
      <c r="D75" s="145"/>
      <c r="E75" s="135"/>
      <c r="F75" s="146"/>
      <c r="G75" s="407"/>
      <c r="H75" s="407"/>
      <c r="I75" s="407"/>
      <c r="J75" s="407"/>
    </row>
    <row r="76" spans="1:10">
      <c r="A76" s="138"/>
      <c r="B76" s="395"/>
      <c r="C76" s="142"/>
      <c r="D76" s="145"/>
      <c r="E76" s="135"/>
      <c r="F76" s="146"/>
      <c r="G76" s="407"/>
      <c r="H76" s="407"/>
      <c r="I76" s="407"/>
      <c r="J76" s="407"/>
    </row>
    <row r="77" spans="1:10">
      <c r="A77" s="138"/>
      <c r="B77" s="395"/>
      <c r="C77" s="142"/>
      <c r="D77" s="145"/>
      <c r="E77" s="135"/>
      <c r="F77" s="146"/>
      <c r="G77" s="407"/>
      <c r="H77" s="407"/>
      <c r="I77" s="407"/>
      <c r="J77" s="407"/>
    </row>
    <row r="78" spans="1:10">
      <c r="A78" s="138"/>
      <c r="B78" s="395"/>
      <c r="C78" s="142"/>
      <c r="D78" s="145"/>
      <c r="E78" s="135"/>
      <c r="F78" s="146"/>
      <c r="G78" s="407"/>
      <c r="H78" s="407"/>
      <c r="I78" s="407"/>
      <c r="J78" s="407"/>
    </row>
    <row r="79" spans="1:10">
      <c r="A79" s="138"/>
      <c r="B79" s="395"/>
      <c r="C79" s="142"/>
      <c r="D79" s="145"/>
      <c r="E79" s="135"/>
      <c r="F79" s="146"/>
      <c r="G79" s="407"/>
      <c r="H79" s="407"/>
      <c r="I79" s="407"/>
      <c r="J79" s="407"/>
    </row>
    <row r="80" spans="1:10">
      <c r="A80" s="138"/>
      <c r="B80" s="395"/>
      <c r="C80" s="142"/>
      <c r="D80" s="145"/>
      <c r="E80" s="135"/>
      <c r="F80" s="146"/>
      <c r="G80" s="407"/>
      <c r="H80" s="407"/>
      <c r="I80" s="407"/>
      <c r="J80" s="407"/>
    </row>
    <row r="81" spans="1:10">
      <c r="A81" s="138"/>
      <c r="B81" s="395"/>
      <c r="C81" s="142"/>
      <c r="D81" s="145"/>
      <c r="E81" s="135"/>
      <c r="F81" s="146"/>
      <c r="G81" s="407"/>
      <c r="H81" s="407"/>
      <c r="I81" s="407"/>
      <c r="J81" s="407"/>
    </row>
    <row r="82" spans="1:10">
      <c r="A82" s="138"/>
      <c r="B82" s="395"/>
      <c r="C82" s="142"/>
      <c r="D82" s="145"/>
      <c r="E82" s="135"/>
      <c r="F82" s="146"/>
      <c r="G82" s="407"/>
      <c r="H82" s="407"/>
      <c r="I82" s="407"/>
      <c r="J82" s="407"/>
    </row>
    <row r="83" spans="1:10">
      <c r="A83" s="138"/>
      <c r="B83" s="395"/>
      <c r="C83" s="142"/>
      <c r="D83" s="145"/>
      <c r="E83" s="135"/>
      <c r="F83" s="146"/>
      <c r="G83" s="407"/>
      <c r="H83" s="407"/>
      <c r="I83" s="407"/>
      <c r="J83" s="407"/>
    </row>
    <row r="84" spans="1:10">
      <c r="A84" s="138"/>
      <c r="B84" s="395"/>
      <c r="C84" s="142"/>
      <c r="D84" s="145"/>
      <c r="E84" s="135"/>
      <c r="F84" s="146"/>
      <c r="G84" s="407"/>
      <c r="H84" s="407"/>
      <c r="I84" s="407"/>
      <c r="J84" s="407"/>
    </row>
    <row r="85" spans="1:10">
      <c r="A85" s="138"/>
      <c r="B85" s="395"/>
      <c r="C85" s="142"/>
      <c r="D85" s="145"/>
      <c r="E85" s="135"/>
      <c r="F85" s="146"/>
      <c r="G85" s="407"/>
      <c r="H85" s="407"/>
      <c r="I85" s="407"/>
      <c r="J85" s="407"/>
    </row>
    <row r="86" spans="1:10" ht="13.5" thickBot="1">
      <c r="A86" s="139"/>
      <c r="B86" s="140"/>
      <c r="C86" s="144"/>
      <c r="D86" s="140"/>
      <c r="E86" s="140"/>
      <c r="F86" s="147"/>
      <c r="G86" s="407"/>
      <c r="H86" s="407"/>
      <c r="I86" s="407"/>
      <c r="J86" s="407"/>
    </row>
    <row r="87" spans="1:10" ht="12.75" customHeight="1">
      <c r="A87" s="441"/>
      <c r="B87" s="442"/>
      <c r="C87" s="442"/>
      <c r="D87" s="442"/>
      <c r="E87" s="443"/>
      <c r="F87" s="429"/>
      <c r="G87" s="429"/>
      <c r="H87" s="429"/>
      <c r="I87" s="429"/>
      <c r="J87" s="407"/>
    </row>
    <row r="88" spans="1:10" ht="15.75" customHeight="1">
      <c r="A88" s="457" t="s">
        <v>208</v>
      </c>
      <c r="B88" s="458"/>
      <c r="C88" s="458"/>
      <c r="D88" s="458"/>
      <c r="E88" s="458"/>
      <c r="F88" s="444"/>
      <c r="G88" s="407"/>
      <c r="H88" s="407"/>
      <c r="I88" s="407"/>
      <c r="J88" s="407"/>
    </row>
    <row r="89" spans="1:10" ht="20.25" customHeight="1">
      <c r="A89" s="446" t="s">
        <v>222</v>
      </c>
      <c r="B89" s="151"/>
      <c r="C89" s="151"/>
      <c r="D89" s="151"/>
      <c r="E89" s="151"/>
      <c r="F89" s="447">
        <f>IF(F88=0,0,+Summary!M44*Inputs!F88)</f>
        <v>0</v>
      </c>
      <c r="G89" s="407"/>
      <c r="H89" s="407"/>
      <c r="I89" s="407"/>
      <c r="J89" s="407"/>
    </row>
    <row r="90" spans="1:10">
      <c r="A90" s="407"/>
      <c r="B90" s="407"/>
      <c r="C90" s="407"/>
      <c r="D90" s="407"/>
      <c r="E90" s="407"/>
      <c r="F90" s="407"/>
      <c r="G90" s="407"/>
      <c r="H90" s="407"/>
      <c r="I90" s="407"/>
      <c r="J90" s="407"/>
    </row>
    <row r="91" spans="1:10">
      <c r="A91" s="407"/>
      <c r="B91" s="407"/>
      <c r="C91" s="407"/>
      <c r="D91" s="407"/>
      <c r="E91" s="407"/>
      <c r="F91" s="407"/>
      <c r="G91" s="407"/>
      <c r="H91" s="407"/>
      <c r="I91" s="407"/>
      <c r="J91" s="407"/>
    </row>
    <row r="92" spans="1:10">
      <c r="A92" s="407"/>
      <c r="B92" s="407"/>
      <c r="C92" s="407"/>
      <c r="D92" s="407"/>
      <c r="E92" s="407"/>
      <c r="F92" s="407"/>
      <c r="G92" s="407"/>
      <c r="H92" s="407"/>
      <c r="I92" s="407"/>
      <c r="J92" s="407"/>
    </row>
    <row r="93" spans="1:10">
      <c r="A93" s="407"/>
      <c r="B93" s="407"/>
      <c r="C93" s="407"/>
      <c r="D93" s="407"/>
      <c r="E93" s="407"/>
      <c r="F93" s="407"/>
      <c r="G93" s="407"/>
      <c r="H93" s="407"/>
      <c r="I93" s="407"/>
      <c r="J93" s="407"/>
    </row>
    <row r="94" spans="1:10">
      <c r="A94" s="407"/>
      <c r="B94" s="135"/>
      <c r="C94" s="407"/>
      <c r="D94" s="407"/>
      <c r="E94" s="407"/>
      <c r="F94" s="407"/>
      <c r="G94" s="407"/>
      <c r="H94" s="407"/>
      <c r="I94" s="407"/>
      <c r="J94" s="407"/>
    </row>
    <row r="95" spans="1:10">
      <c r="A95" s="407"/>
      <c r="B95" s="407"/>
      <c r="C95" s="407"/>
      <c r="D95" s="407"/>
      <c r="E95" s="407"/>
      <c r="F95" s="407"/>
      <c r="G95" s="407"/>
      <c r="H95" s="407"/>
      <c r="I95" s="407"/>
      <c r="J95" s="407"/>
    </row>
    <row r="96" spans="1:10">
      <c r="A96" s="407"/>
      <c r="B96" s="407"/>
      <c r="C96" s="407"/>
      <c r="D96" s="407"/>
      <c r="E96" s="407"/>
      <c r="F96" s="407"/>
      <c r="G96" s="407"/>
      <c r="H96" s="407"/>
      <c r="I96" s="407"/>
      <c r="J96" s="407"/>
    </row>
    <row r="97" spans="1:10">
      <c r="A97" s="407"/>
      <c r="B97" s="407"/>
      <c r="C97" s="407"/>
      <c r="D97" s="407"/>
      <c r="E97" s="407"/>
      <c r="F97" s="407"/>
      <c r="G97" s="407"/>
      <c r="H97" s="407"/>
      <c r="I97" s="407"/>
      <c r="J97" s="407"/>
    </row>
    <row r="99" spans="1:10">
      <c r="B99" s="9"/>
    </row>
    <row r="108" spans="1:10" s="85" customFormat="1"/>
    <row r="109" spans="1:10" s="85" customFormat="1"/>
    <row r="110" spans="1:10" s="85" customFormat="1"/>
  </sheetData>
  <mergeCells count="6">
    <mergeCell ref="A88:E88"/>
    <mergeCell ref="A64:B64"/>
    <mergeCell ref="D7:F7"/>
    <mergeCell ref="D8:F8"/>
    <mergeCell ref="D9:F9"/>
    <mergeCell ref="D10:F10"/>
  </mergeCells>
  <conditionalFormatting sqref="C24">
    <cfRule type="containsText" dxfId="25" priority="1" operator="containsText" text="Deficit">
      <formula>NOT(ISERROR(SEARCH("Deficit",C24)))</formula>
    </cfRule>
    <cfRule type="containsText" dxfId="24" priority="4" stopIfTrue="1" operator="containsText" text="Surplus">
      <formula>NOT(ISERROR(SEARCH("Surplus",C24)))</formula>
    </cfRule>
    <cfRule type="containsText" dxfId="23" priority="5" stopIfTrue="1" operator="containsText" text="Compliant">
      <formula>NOT(ISERROR(SEARCH("Compliant",C24)))</formula>
    </cfRule>
  </conditionalFormatting>
  <conditionalFormatting sqref="C20">
    <cfRule type="containsText" dxfId="22" priority="2" operator="containsText" text="Deficit">
      <formula>NOT(ISERROR(SEARCH("Deficit",C20)))</formula>
    </cfRule>
    <cfRule type="containsText" dxfId="21" priority="3" operator="containsText" text="Deficit">
      <formula>NOT(ISERROR(SEARCH("Deficit",C20)))</formula>
    </cfRule>
  </conditionalFormatting>
  <pageMargins left="0.7" right="0.7"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pageSetUpPr fitToPage="1"/>
  </sheetPr>
  <dimension ref="A1:B45"/>
  <sheetViews>
    <sheetView workbookViewId="0">
      <selection activeCell="A2" sqref="A2"/>
    </sheetView>
  </sheetViews>
  <sheetFormatPr defaultRowHeight="12.75"/>
  <cols>
    <col min="1" max="1" width="53.140625" customWidth="1"/>
    <col min="2" max="2" width="46" customWidth="1"/>
    <col min="3" max="3" width="41.42578125" customWidth="1"/>
  </cols>
  <sheetData>
    <row r="1" spans="1:2" ht="15">
      <c r="A1" s="313" t="s">
        <v>238</v>
      </c>
      <c r="B1" s="360"/>
    </row>
    <row r="2" spans="1:2">
      <c r="A2" s="13"/>
    </row>
    <row r="3" spans="1:2">
      <c r="A3" s="11" t="str">
        <f>CONCATENATE('SC Contact'!B11,'SC Contact'!C11)</f>
        <v xml:space="preserve">Service Center Name:  </v>
      </c>
    </row>
    <row r="4" spans="1:2">
      <c r="A4" s="11" t="str">
        <f>CONCATENATE('SC Contact'!B9,'SC Contact'!C8,"    ", 'SC Contact'!C9)</f>
        <v>Fiscal Year:  2025    09/01/2024-08/31/2025</v>
      </c>
    </row>
    <row r="5" spans="1:2">
      <c r="A5" s="11"/>
    </row>
    <row r="6" spans="1:2">
      <c r="A6" s="14" t="s">
        <v>13</v>
      </c>
    </row>
    <row r="8" spans="1:2">
      <c r="A8" s="4" t="s">
        <v>11</v>
      </c>
      <c r="B8" s="12" t="s">
        <v>12</v>
      </c>
    </row>
    <row r="9" spans="1:2">
      <c r="A9" s="390"/>
      <c r="B9" s="390"/>
    </row>
    <row r="10" spans="1:2">
      <c r="A10" s="390"/>
      <c r="B10" s="390"/>
    </row>
    <row r="11" spans="1:2">
      <c r="A11" s="390"/>
      <c r="B11" s="390"/>
    </row>
    <row r="12" spans="1:2">
      <c r="A12" s="390"/>
      <c r="B12" s="390"/>
    </row>
    <row r="13" spans="1:2">
      <c r="A13" s="390"/>
      <c r="B13" s="390"/>
    </row>
    <row r="14" spans="1:2">
      <c r="A14" s="390"/>
      <c r="B14" s="390"/>
    </row>
    <row r="15" spans="1:2">
      <c r="A15" s="390"/>
      <c r="B15" s="390"/>
    </row>
    <row r="16" spans="1:2">
      <c r="A16" s="390"/>
      <c r="B16" s="390"/>
    </row>
    <row r="17" spans="1:2">
      <c r="A17" s="390"/>
      <c r="B17" s="390"/>
    </row>
    <row r="18" spans="1:2">
      <c r="A18" s="390"/>
      <c r="B18" s="390"/>
    </row>
    <row r="19" spans="1:2">
      <c r="A19" s="390"/>
      <c r="B19" s="390"/>
    </row>
    <row r="20" spans="1:2">
      <c r="A20" s="390"/>
      <c r="B20" s="390"/>
    </row>
    <row r="21" spans="1:2">
      <c r="A21" s="390"/>
      <c r="B21" s="390"/>
    </row>
    <row r="22" spans="1:2">
      <c r="A22" s="390"/>
      <c r="B22" s="390"/>
    </row>
    <row r="23" spans="1:2">
      <c r="A23" s="390"/>
      <c r="B23" s="390"/>
    </row>
    <row r="24" spans="1:2">
      <c r="A24" s="390"/>
      <c r="B24" s="390"/>
    </row>
    <row r="25" spans="1:2">
      <c r="A25" s="390"/>
      <c r="B25" s="390"/>
    </row>
    <row r="26" spans="1:2">
      <c r="A26" s="390"/>
      <c r="B26" s="390"/>
    </row>
    <row r="27" spans="1:2">
      <c r="A27" s="390"/>
      <c r="B27" s="390"/>
    </row>
    <row r="28" spans="1:2">
      <c r="A28" s="390"/>
      <c r="B28" s="390"/>
    </row>
    <row r="29" spans="1:2">
      <c r="A29" s="390"/>
      <c r="B29" s="390"/>
    </row>
    <row r="30" spans="1:2">
      <c r="A30" s="390"/>
      <c r="B30" s="390"/>
    </row>
    <row r="31" spans="1:2">
      <c r="A31" s="390"/>
      <c r="B31" s="390"/>
    </row>
    <row r="32" spans="1:2">
      <c r="A32" s="390"/>
      <c r="B32" s="390"/>
    </row>
    <row r="33" spans="1:2">
      <c r="A33" s="390"/>
      <c r="B33" s="390"/>
    </row>
    <row r="34" spans="1:2">
      <c r="A34" s="390"/>
      <c r="B34" s="390"/>
    </row>
    <row r="35" spans="1:2">
      <c r="A35" s="390"/>
      <c r="B35" s="390"/>
    </row>
    <row r="36" spans="1:2">
      <c r="A36" s="390"/>
      <c r="B36" s="390"/>
    </row>
    <row r="37" spans="1:2">
      <c r="A37" s="390"/>
      <c r="B37" s="390"/>
    </row>
    <row r="38" spans="1:2">
      <c r="A38" s="390"/>
      <c r="B38" s="390"/>
    </row>
    <row r="39" spans="1:2">
      <c r="A39" s="390"/>
      <c r="B39" s="390"/>
    </row>
    <row r="40" spans="1:2">
      <c r="A40" s="390"/>
      <c r="B40" s="390"/>
    </row>
    <row r="41" spans="1:2">
      <c r="A41" s="390"/>
      <c r="B41" s="390"/>
    </row>
    <row r="42" spans="1:2">
      <c r="A42" s="390"/>
      <c r="B42" s="390"/>
    </row>
    <row r="43" spans="1:2">
      <c r="A43" s="390"/>
      <c r="B43" s="390"/>
    </row>
    <row r="44" spans="1:2">
      <c r="A44" s="390"/>
      <c r="B44" s="390"/>
    </row>
    <row r="45" spans="1:2">
      <c r="A45" s="184"/>
      <c r="B45" s="184"/>
    </row>
  </sheetData>
  <pageMargins left="0.7" right="0.7" top="0.75" bottom="0.75" header="0.3" footer="0.3"/>
  <pageSetup scale="93" orientation="portrait" r:id="rId1"/>
  <headerFooter>
    <oddFooter xml:space="preserve">&amp;L&amp;8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N114"/>
  <sheetViews>
    <sheetView topLeftCell="A64" workbookViewId="0">
      <selection activeCell="E84" sqref="E84"/>
    </sheetView>
  </sheetViews>
  <sheetFormatPr defaultColWidth="9.140625" defaultRowHeight="10.5"/>
  <cols>
    <col min="1" max="1" width="2.85546875" style="60" customWidth="1"/>
    <col min="2" max="2" width="3.7109375" style="60" customWidth="1"/>
    <col min="3" max="3" width="11" style="60" customWidth="1"/>
    <col min="4" max="4" width="16.5703125" style="60" customWidth="1"/>
    <col min="5" max="5" width="9.42578125" style="60" customWidth="1"/>
    <col min="6" max="6" width="14.85546875" style="60" customWidth="1"/>
    <col min="7" max="7" width="8.42578125" style="60" customWidth="1"/>
    <col min="8" max="8" width="7.5703125" style="60" customWidth="1"/>
    <col min="9" max="9" width="12.140625" style="53" customWidth="1"/>
    <col min="10" max="10" width="7.5703125" style="60" customWidth="1"/>
    <col min="11" max="11" width="10" style="45" customWidth="1"/>
    <col min="12" max="12" width="3.7109375" style="45" customWidth="1"/>
    <col min="13" max="13" width="10" style="59" customWidth="1"/>
    <col min="14" max="14" width="2.85546875" style="45" customWidth="1"/>
    <col min="15" max="15" width="1.7109375" style="45" customWidth="1"/>
    <col min="16" max="233" width="10.7109375" style="45" customWidth="1"/>
    <col min="234" max="16384" width="9.140625" style="45"/>
  </cols>
  <sheetData>
    <row r="1" spans="1:13" s="19" customFormat="1" ht="18">
      <c r="A1" s="465" t="s">
        <v>239</v>
      </c>
      <c r="B1" s="465"/>
      <c r="C1" s="465"/>
      <c r="D1" s="465"/>
      <c r="E1" s="465"/>
      <c r="F1" s="465"/>
      <c r="G1" s="465"/>
      <c r="H1" s="465"/>
      <c r="I1" s="465"/>
      <c r="J1" s="465"/>
      <c r="K1" s="465"/>
      <c r="L1" s="465"/>
      <c r="M1" s="465"/>
    </row>
    <row r="2" spans="1:13" s="19" customFormat="1" ht="12.75" customHeight="1">
      <c r="A2" s="20"/>
      <c r="B2" s="21"/>
      <c r="C2" s="21"/>
      <c r="D2" s="21"/>
      <c r="E2" s="21"/>
      <c r="F2" s="21"/>
      <c r="G2" s="21"/>
      <c r="H2" s="21"/>
      <c r="I2" s="22"/>
      <c r="J2" s="21"/>
      <c r="K2" s="23"/>
      <c r="L2" s="23"/>
      <c r="M2" s="24"/>
    </row>
    <row r="3" spans="1:13" s="19" customFormat="1" ht="12.75" customHeight="1">
      <c r="A3" s="20"/>
      <c r="B3" s="21"/>
      <c r="C3" s="25" t="s">
        <v>34</v>
      </c>
      <c r="D3" s="26" t="str">
        <f>IF(Inputs!B9=0,"",Inputs!B9)</f>
        <v/>
      </c>
      <c r="E3" s="26"/>
      <c r="F3" s="21"/>
      <c r="G3" s="21"/>
      <c r="H3" s="21"/>
      <c r="I3" s="22"/>
      <c r="J3" s="21"/>
      <c r="K3" s="23"/>
      <c r="L3" s="23"/>
      <c r="M3" s="24"/>
    </row>
    <row r="4" spans="1:13" s="27" customFormat="1" ht="12.75">
      <c r="C4" s="25" t="s">
        <v>35</v>
      </c>
      <c r="D4" s="26" t="str">
        <f>IF(Inputs!B10=0,"",Inputs!B10)</f>
        <v/>
      </c>
      <c r="E4" s="26"/>
      <c r="F4" s="356"/>
      <c r="G4" s="356" t="s">
        <v>36</v>
      </c>
      <c r="H4" s="356"/>
      <c r="I4" s="26" t="str">
        <f>IF(Inputs!B12=0,"",Inputs!B12)</f>
        <v/>
      </c>
      <c r="J4" s="357"/>
      <c r="K4" s="29"/>
      <c r="L4" s="30"/>
      <c r="M4" s="31"/>
    </row>
    <row r="5" spans="1:13" s="32" customFormat="1" ht="15" customHeight="1">
      <c r="A5" s="27"/>
      <c r="B5" s="27"/>
      <c r="C5" s="25" t="s">
        <v>37</v>
      </c>
      <c r="D5" s="33">
        <f ca="1">NOW()</f>
        <v>45369.412773263888</v>
      </c>
      <c r="E5" s="34"/>
      <c r="F5" s="358"/>
      <c r="G5" s="358" t="s">
        <v>38</v>
      </c>
      <c r="H5" s="358"/>
      <c r="I5" s="26" t="str">
        <f>IF(Inputs!B13=0,"",Inputs!B13)</f>
        <v/>
      </c>
      <c r="J5" s="359" t="s">
        <v>39</v>
      </c>
      <c r="K5" s="26" t="str">
        <f>IF(Inputs!B15=0,"",Inputs!B15)</f>
        <v/>
      </c>
      <c r="L5" s="35"/>
      <c r="M5" s="36"/>
    </row>
    <row r="6" spans="1:13" s="32" customFormat="1" ht="17.25" customHeight="1">
      <c r="A6" s="27"/>
      <c r="B6" s="326" t="s">
        <v>200</v>
      </c>
      <c r="C6" s="27"/>
      <c r="D6" s="319"/>
      <c r="E6" s="319"/>
      <c r="F6" s="319"/>
      <c r="G6" s="319"/>
      <c r="H6" s="319"/>
      <c r="I6" s="26" t="str">
        <f>CONCATENATE("FY",Inputs!B6,"---",Inputs!B7)</f>
        <v>FY2025---09/01/2024-08/31/2025</v>
      </c>
      <c r="J6" s="37"/>
      <c r="K6" s="38"/>
      <c r="L6" s="37"/>
      <c r="M6" s="38"/>
    </row>
    <row r="7" spans="1:13" s="32" customFormat="1" ht="5.25" customHeight="1" thickBot="1">
      <c r="A7" s="39"/>
      <c r="B7" s="39"/>
      <c r="C7" s="39"/>
      <c r="D7" s="39"/>
      <c r="E7" s="39"/>
      <c r="F7" s="39"/>
      <c r="G7" s="39"/>
      <c r="H7" s="39"/>
      <c r="I7" s="40"/>
      <c r="J7" s="39"/>
      <c r="K7" s="39"/>
      <c r="L7" s="39"/>
      <c r="M7" s="40"/>
    </row>
    <row r="8" spans="1:13" s="32" customFormat="1" ht="5.25" customHeight="1">
      <c r="A8" s="27"/>
      <c r="B8" s="27"/>
      <c r="C8" s="27"/>
      <c r="D8" s="27"/>
      <c r="E8" s="27"/>
      <c r="F8" s="27"/>
      <c r="G8" s="27"/>
      <c r="H8" s="27"/>
      <c r="I8" s="56"/>
      <c r="J8" s="27"/>
      <c r="K8" s="27"/>
      <c r="L8" s="27"/>
      <c r="M8" s="56"/>
    </row>
    <row r="9" spans="1:13" s="41" customFormat="1" ht="15">
      <c r="A9" s="355" t="s">
        <v>40</v>
      </c>
      <c r="B9" s="319"/>
      <c r="C9" s="319"/>
      <c r="D9" s="319"/>
      <c r="E9" s="319"/>
      <c r="F9" s="319"/>
      <c r="G9" s="319"/>
      <c r="H9" s="319"/>
      <c r="I9" s="320"/>
      <c r="J9" s="319"/>
      <c r="K9" s="319"/>
      <c r="L9" s="319"/>
      <c r="M9" s="59"/>
    </row>
    <row r="10" spans="1:13" s="41" customFormat="1" ht="15">
      <c r="A10" s="355"/>
      <c r="B10" s="319"/>
      <c r="C10" s="319"/>
      <c r="D10" s="319"/>
      <c r="E10" s="319"/>
      <c r="F10" s="319"/>
      <c r="G10" s="319"/>
      <c r="H10" s="319"/>
      <c r="I10" s="320"/>
      <c r="J10" s="319"/>
      <c r="K10" s="319"/>
      <c r="L10" s="319"/>
      <c r="M10" s="59"/>
    </row>
    <row r="11" spans="1:13" ht="26.25" customHeight="1">
      <c r="A11" s="19"/>
      <c r="B11" s="42" t="s">
        <v>184</v>
      </c>
      <c r="C11" s="43"/>
      <c r="D11" s="43"/>
      <c r="E11" s="43"/>
      <c r="F11" s="43"/>
      <c r="G11" s="43"/>
      <c r="H11" s="19"/>
      <c r="I11" s="321" t="s">
        <v>185</v>
      </c>
      <c r="J11" s="319"/>
      <c r="K11" s="322" t="s">
        <v>42</v>
      </c>
      <c r="L11" s="323"/>
      <c r="M11" s="44" t="s">
        <v>43</v>
      </c>
    </row>
    <row r="12" spans="1:13" ht="12.75">
      <c r="A12" s="19"/>
      <c r="B12" s="19"/>
      <c r="C12" s="19"/>
      <c r="D12" s="19"/>
      <c r="E12" s="19"/>
      <c r="F12" s="19"/>
      <c r="G12" s="19"/>
      <c r="H12" s="19"/>
      <c r="I12" s="24"/>
      <c r="J12" s="19"/>
      <c r="K12" s="24"/>
      <c r="L12" s="19"/>
      <c r="M12" s="24"/>
    </row>
    <row r="13" spans="1:13" ht="12.75">
      <c r="A13" s="19"/>
      <c r="B13" s="324">
        <v>1</v>
      </c>
      <c r="C13" s="324" t="s">
        <v>240</v>
      </c>
      <c r="D13" s="324"/>
      <c r="E13" s="324"/>
      <c r="F13" s="324"/>
      <c r="G13" s="324"/>
      <c r="H13" s="324"/>
      <c r="I13" s="325" t="s">
        <v>186</v>
      </c>
      <c r="J13" s="27"/>
      <c r="K13" s="47" t="s">
        <v>201</v>
      </c>
      <c r="L13" s="48"/>
      <c r="M13" s="49"/>
    </row>
    <row r="14" spans="1:13" ht="12.75">
      <c r="A14" s="19"/>
      <c r="B14" s="326"/>
      <c r="C14" s="324" t="s">
        <v>46</v>
      </c>
      <c r="D14" s="324"/>
      <c r="E14" s="324"/>
      <c r="F14" s="324"/>
      <c r="G14" s="324"/>
      <c r="H14" s="324"/>
      <c r="I14" s="325"/>
      <c r="J14" s="51"/>
      <c r="K14" s="48"/>
      <c r="L14" s="48"/>
      <c r="M14" s="50"/>
    </row>
    <row r="15" spans="1:13" ht="12.75">
      <c r="A15" s="19"/>
      <c r="B15" s="324" t="s">
        <v>44</v>
      </c>
      <c r="C15" s="327" t="s">
        <v>47</v>
      </c>
      <c r="D15" s="327"/>
      <c r="E15" s="327"/>
      <c r="F15" s="327"/>
      <c r="G15" s="327"/>
      <c r="H15" s="327"/>
      <c r="I15" s="325" t="s">
        <v>186</v>
      </c>
      <c r="J15" s="51"/>
      <c r="K15" s="28"/>
      <c r="L15" s="48"/>
      <c r="M15" s="47" t="s">
        <v>201</v>
      </c>
    </row>
    <row r="16" spans="1:13" ht="12.75">
      <c r="A16" s="19"/>
      <c r="B16" s="326"/>
      <c r="C16" s="327" t="s">
        <v>48</v>
      </c>
      <c r="D16" s="327"/>
      <c r="E16" s="327"/>
      <c r="F16" s="327"/>
      <c r="G16" s="327"/>
      <c r="H16" s="327"/>
      <c r="I16" s="328"/>
      <c r="J16" s="27"/>
      <c r="K16" s="48"/>
      <c r="L16" s="51"/>
      <c r="M16" s="50"/>
    </row>
    <row r="17" spans="1:13" ht="12.75">
      <c r="A17" s="19"/>
      <c r="B17" s="326"/>
      <c r="C17" s="327"/>
      <c r="D17" s="327"/>
      <c r="E17" s="327"/>
      <c r="F17" s="327"/>
      <c r="G17" s="327"/>
      <c r="H17" s="327"/>
      <c r="I17" s="329"/>
      <c r="J17" s="27"/>
      <c r="K17" s="48"/>
      <c r="L17" s="51"/>
      <c r="M17" s="50"/>
    </row>
    <row r="18" spans="1:13" ht="12.75">
      <c r="A18" s="52"/>
      <c r="B18" s="330"/>
      <c r="C18" s="330"/>
      <c r="D18" s="330"/>
      <c r="E18" s="330"/>
      <c r="F18" s="330"/>
      <c r="G18" s="330"/>
      <c r="H18" s="330"/>
      <c r="I18" s="331"/>
      <c r="J18" s="51"/>
      <c r="K18" s="48"/>
      <c r="L18" s="51"/>
      <c r="M18" s="50"/>
    </row>
    <row r="19" spans="1:13" ht="25.5">
      <c r="A19" s="19"/>
      <c r="B19" s="332" t="s">
        <v>187</v>
      </c>
      <c r="C19" s="333"/>
      <c r="D19" s="333"/>
      <c r="E19" s="333"/>
      <c r="F19" s="333"/>
      <c r="G19" s="333"/>
      <c r="H19" s="19"/>
      <c r="I19" s="321" t="s">
        <v>41</v>
      </c>
      <c r="J19" s="27"/>
      <c r="K19" s="322" t="s">
        <v>42</v>
      </c>
      <c r="L19" s="334"/>
      <c r="M19" s="44" t="s">
        <v>43</v>
      </c>
    </row>
    <row r="20" spans="1:13" ht="6" customHeight="1">
      <c r="A20" s="19"/>
      <c r="B20" s="327"/>
      <c r="C20" s="327"/>
      <c r="D20" s="327"/>
      <c r="E20" s="327"/>
      <c r="F20" s="327"/>
      <c r="G20" s="327"/>
      <c r="H20" s="327"/>
      <c r="I20" s="22"/>
      <c r="J20" s="51"/>
      <c r="K20" s="48"/>
      <c r="L20" s="51"/>
      <c r="M20" s="50"/>
    </row>
    <row r="21" spans="1:13" ht="12.75">
      <c r="A21" s="19"/>
      <c r="B21" s="324">
        <v>3</v>
      </c>
      <c r="C21" s="327" t="s">
        <v>50</v>
      </c>
      <c r="D21" s="327"/>
      <c r="E21" s="327"/>
      <c r="F21" s="327"/>
      <c r="G21" s="327"/>
      <c r="H21" s="327"/>
      <c r="I21" s="325" t="s">
        <v>188</v>
      </c>
      <c r="J21" s="27"/>
      <c r="K21" s="47"/>
      <c r="L21" s="48"/>
      <c r="M21" s="28"/>
    </row>
    <row r="22" spans="1:13" ht="12.75">
      <c r="A22" s="19"/>
      <c r="B22" s="324" t="s">
        <v>45</v>
      </c>
      <c r="C22" s="324" t="s">
        <v>52</v>
      </c>
      <c r="D22" s="324"/>
      <c r="E22" s="324"/>
      <c r="F22" s="324"/>
      <c r="G22" s="324"/>
      <c r="H22" s="324"/>
      <c r="J22" s="51"/>
      <c r="K22" s="335"/>
      <c r="L22" s="48"/>
      <c r="M22" s="48"/>
    </row>
    <row r="23" spans="1:13" ht="12.75">
      <c r="A23" s="19"/>
      <c r="B23" s="324"/>
      <c r="C23" s="326" t="s">
        <v>53</v>
      </c>
      <c r="D23" s="324"/>
      <c r="E23" s="324"/>
      <c r="F23" s="324"/>
      <c r="G23" s="324"/>
      <c r="H23" s="324"/>
      <c r="I23" s="325" t="s">
        <v>189</v>
      </c>
      <c r="J23" s="51"/>
      <c r="K23" s="47"/>
      <c r="L23" s="48"/>
      <c r="M23" s="28"/>
    </row>
    <row r="24" spans="1:13" ht="12.75">
      <c r="A24" s="19"/>
      <c r="B24" s="324">
        <v>5</v>
      </c>
      <c r="C24" s="327" t="s">
        <v>190</v>
      </c>
      <c r="D24" s="327"/>
      <c r="E24" s="327"/>
      <c r="F24" s="327"/>
      <c r="G24" s="327"/>
      <c r="H24" s="327"/>
      <c r="I24" s="325" t="s">
        <v>191</v>
      </c>
      <c r="J24" s="27"/>
      <c r="K24" s="47"/>
      <c r="L24" s="48"/>
      <c r="M24" s="28"/>
    </row>
    <row r="25" spans="1:13" ht="26.25" customHeight="1">
      <c r="A25" s="19"/>
      <c r="B25" s="324" t="s">
        <v>49</v>
      </c>
      <c r="C25" s="327" t="s">
        <v>56</v>
      </c>
      <c r="D25" s="327"/>
      <c r="E25" s="327"/>
      <c r="F25" s="327"/>
      <c r="G25" s="327"/>
      <c r="H25" s="327"/>
      <c r="I25" s="325" t="s">
        <v>192</v>
      </c>
      <c r="J25" s="51"/>
      <c r="K25" s="47"/>
      <c r="L25" s="48"/>
      <c r="M25" s="28"/>
    </row>
    <row r="26" spans="1:13" ht="16.5" customHeight="1">
      <c r="A26" s="19"/>
      <c r="B26" s="324" t="s">
        <v>51</v>
      </c>
      <c r="C26" s="327" t="s">
        <v>58</v>
      </c>
      <c r="D26" s="327"/>
      <c r="E26" s="327"/>
      <c r="F26" s="327"/>
      <c r="G26" s="327"/>
      <c r="H26" s="327"/>
      <c r="I26" s="325" t="s">
        <v>193</v>
      </c>
      <c r="J26" s="27"/>
      <c r="K26" s="47"/>
      <c r="L26" s="48"/>
      <c r="M26" s="28"/>
    </row>
    <row r="27" spans="1:13" ht="12.75">
      <c r="A27" s="19"/>
      <c r="B27" s="324" t="s">
        <v>54</v>
      </c>
      <c r="C27" s="327" t="s">
        <v>60</v>
      </c>
      <c r="D27" s="327"/>
      <c r="E27" s="327"/>
      <c r="F27" s="327"/>
      <c r="G27" s="327"/>
      <c r="H27" s="327"/>
      <c r="I27" s="325" t="s">
        <v>61</v>
      </c>
      <c r="J27" s="51"/>
      <c r="K27" s="47"/>
      <c r="L27" s="48"/>
      <c r="M27" s="28"/>
    </row>
    <row r="28" spans="1:13" ht="12.75">
      <c r="A28" s="19"/>
      <c r="B28" s="324">
        <v>9</v>
      </c>
      <c r="C28" s="327" t="s">
        <v>63</v>
      </c>
      <c r="D28" s="327"/>
      <c r="E28" s="327"/>
      <c r="F28" s="327"/>
      <c r="G28" s="327"/>
      <c r="H28" s="327"/>
      <c r="I28" s="325" t="s">
        <v>194</v>
      </c>
      <c r="J28" s="27"/>
      <c r="K28" s="47"/>
      <c r="L28" s="48"/>
      <c r="M28" s="55"/>
    </row>
    <row r="29" spans="1:13" ht="12.75">
      <c r="A29" s="19"/>
      <c r="B29" s="324"/>
      <c r="C29" s="327" t="s">
        <v>64</v>
      </c>
      <c r="D29" s="327"/>
      <c r="E29" s="327"/>
      <c r="F29" s="327"/>
      <c r="G29" s="327"/>
      <c r="H29" s="327"/>
      <c r="I29" s="22"/>
      <c r="J29" s="27"/>
      <c r="K29" s="47"/>
      <c r="L29" s="48"/>
      <c r="M29" s="55"/>
    </row>
    <row r="30" spans="1:13" ht="12.75">
      <c r="A30" s="19"/>
      <c r="B30" s="336"/>
      <c r="C30" s="327" t="s">
        <v>195</v>
      </c>
      <c r="D30" s="327"/>
      <c r="E30" s="327"/>
      <c r="F30" s="327"/>
      <c r="G30" s="124" t="str">
        <f>IFERROR('Fund Balance'!C24/'Fund Balance'!C23,"")</f>
        <v/>
      </c>
      <c r="H30" s="337"/>
      <c r="I30" s="338"/>
      <c r="J30" s="27"/>
      <c r="K30" s="48"/>
      <c r="L30" s="48"/>
      <c r="M30" s="339"/>
    </row>
    <row r="31" spans="1:13" ht="12.75">
      <c r="A31" s="19"/>
      <c r="B31" s="336"/>
      <c r="C31" s="327" t="s">
        <v>65</v>
      </c>
      <c r="D31" s="327"/>
      <c r="E31" s="327"/>
      <c r="F31" s="327"/>
      <c r="G31" s="327"/>
      <c r="H31" s="327"/>
      <c r="I31" s="338"/>
      <c r="J31" s="27"/>
      <c r="K31" s="48"/>
      <c r="L31" s="340" t="s">
        <v>8</v>
      </c>
      <c r="M31" s="341" t="str">
        <f>IFERROR(+Summary!M13,"")</f>
        <v/>
      </c>
    </row>
    <row r="32" spans="1:13" ht="12.75">
      <c r="A32" s="19"/>
      <c r="B32" s="336"/>
      <c r="C32" s="327"/>
      <c r="D32" s="327"/>
      <c r="E32" s="327"/>
      <c r="F32" s="327"/>
      <c r="G32" s="327"/>
      <c r="H32" s="327"/>
      <c r="I32" s="338"/>
      <c r="J32" s="27"/>
      <c r="K32" s="48"/>
      <c r="L32" s="51"/>
      <c r="M32" s="50"/>
    </row>
    <row r="33" spans="1:14" ht="12.75">
      <c r="A33" s="19"/>
      <c r="B33" s="336" t="s">
        <v>57</v>
      </c>
      <c r="C33" s="327" t="s">
        <v>67</v>
      </c>
      <c r="D33" s="327"/>
      <c r="E33" s="327"/>
      <c r="F33" s="327"/>
      <c r="G33" s="327"/>
      <c r="H33" s="327"/>
      <c r="I33" s="325" t="s">
        <v>196</v>
      </c>
      <c r="J33" s="27"/>
      <c r="K33" s="47"/>
      <c r="L33" s="48"/>
      <c r="M33" s="49"/>
    </row>
    <row r="34" spans="1:14" ht="12.75">
      <c r="A34" s="19"/>
      <c r="B34" s="336"/>
      <c r="C34" s="327" t="s">
        <v>68</v>
      </c>
      <c r="D34" s="327"/>
      <c r="E34" s="327"/>
      <c r="F34" s="327"/>
      <c r="G34" s="327"/>
      <c r="H34" s="327"/>
      <c r="I34" s="325" t="s">
        <v>55</v>
      </c>
      <c r="J34" s="27"/>
      <c r="K34" s="54"/>
      <c r="L34" s="48"/>
      <c r="M34" s="47"/>
      <c r="N34" s="41"/>
    </row>
    <row r="35" spans="1:14" ht="12.75">
      <c r="A35" s="19"/>
      <c r="B35" s="336"/>
      <c r="C35" s="342" t="s">
        <v>197</v>
      </c>
      <c r="D35" s="327"/>
      <c r="E35" s="327"/>
      <c r="F35" s="327"/>
      <c r="G35" s="327"/>
      <c r="H35" s="327"/>
      <c r="I35" s="338"/>
      <c r="J35" s="27"/>
      <c r="K35" s="48"/>
      <c r="L35" s="51"/>
      <c r="M35" s="50"/>
      <c r="N35" s="41"/>
    </row>
    <row r="36" spans="1:14" ht="12.75">
      <c r="A36" s="19"/>
      <c r="B36" s="327"/>
      <c r="C36" s="327"/>
      <c r="D36" s="327"/>
      <c r="E36" s="327"/>
      <c r="F36" s="327"/>
      <c r="G36" s="327"/>
      <c r="H36" s="327"/>
      <c r="I36" s="338"/>
      <c r="J36" s="51"/>
      <c r="K36" s="48"/>
      <c r="L36" s="51"/>
      <c r="M36" s="50"/>
    </row>
    <row r="37" spans="1:14" ht="18" customHeight="1">
      <c r="A37" s="52"/>
      <c r="B37" s="343" t="s">
        <v>59</v>
      </c>
      <c r="C37" s="330" t="s">
        <v>70</v>
      </c>
      <c r="D37" s="344"/>
      <c r="E37" s="344"/>
      <c r="F37" s="344"/>
      <c r="G37" s="344"/>
      <c r="H37" s="344"/>
      <c r="I37" s="329"/>
      <c r="J37" s="51"/>
      <c r="K37" s="31"/>
      <c r="L37" s="56"/>
      <c r="M37" s="47"/>
    </row>
    <row r="38" spans="1:14" ht="12.75" customHeight="1">
      <c r="A38" s="52"/>
      <c r="B38" s="330"/>
      <c r="C38" s="330" t="s">
        <v>71</v>
      </c>
      <c r="D38" s="344"/>
      <c r="E38" s="344"/>
      <c r="F38" s="344"/>
      <c r="G38" s="344"/>
      <c r="H38" s="344"/>
      <c r="I38" s="329"/>
      <c r="J38" s="27"/>
      <c r="K38" s="56"/>
      <c r="L38" s="56"/>
      <c r="M38" s="24"/>
    </row>
    <row r="39" spans="1:14" ht="12.75">
      <c r="A39" s="52"/>
      <c r="B39" s="330"/>
      <c r="C39" s="330"/>
      <c r="D39" s="344"/>
      <c r="E39" s="344"/>
      <c r="F39" s="344"/>
      <c r="G39" s="344"/>
      <c r="H39" s="344"/>
      <c r="I39" s="345"/>
      <c r="J39" s="27"/>
      <c r="K39" s="27"/>
      <c r="L39" s="27"/>
      <c r="M39" s="24"/>
    </row>
    <row r="40" spans="1:14" ht="15.75" customHeight="1">
      <c r="A40" s="52"/>
      <c r="B40" s="51"/>
      <c r="C40" s="51" t="s">
        <v>72</v>
      </c>
      <c r="D40" s="57"/>
      <c r="E40" s="51"/>
      <c r="F40" s="51" t="s">
        <v>73</v>
      </c>
      <c r="G40" s="28"/>
      <c r="H40" s="51"/>
      <c r="I40" s="58" t="str">
        <f>IFERROR(G40/$G$47,"")</f>
        <v/>
      </c>
      <c r="J40" s="27" t="s">
        <v>74</v>
      </c>
      <c r="K40" s="24"/>
    </row>
    <row r="41" spans="1:14" ht="15.75" customHeight="1">
      <c r="A41" s="52"/>
      <c r="B41" s="51"/>
      <c r="C41" s="51" t="s">
        <v>72</v>
      </c>
      <c r="D41" s="57"/>
      <c r="E41" s="51"/>
      <c r="F41" s="51" t="s">
        <v>73</v>
      </c>
      <c r="G41" s="28"/>
      <c r="H41" s="51"/>
      <c r="I41" s="58" t="str">
        <f>IFERROR(G41/$G$47,"")</f>
        <v/>
      </c>
      <c r="J41" s="27" t="s">
        <v>74</v>
      </c>
      <c r="K41" s="24"/>
    </row>
    <row r="42" spans="1:14" ht="15.75" customHeight="1">
      <c r="A42" s="52"/>
      <c r="B42" s="51"/>
      <c r="C42" s="51" t="s">
        <v>72</v>
      </c>
      <c r="D42" s="57"/>
      <c r="E42" s="51"/>
      <c r="F42" s="51" t="s">
        <v>73</v>
      </c>
      <c r="G42" s="28"/>
      <c r="H42" s="51"/>
      <c r="I42" s="58" t="str">
        <f>IFERROR(G42/$G$47,"")</f>
        <v/>
      </c>
      <c r="J42" s="27" t="s">
        <v>74</v>
      </c>
      <c r="K42" s="24"/>
    </row>
    <row r="43" spans="1:14" ht="15.75" customHeight="1">
      <c r="A43" s="52"/>
      <c r="B43" s="51"/>
      <c r="C43" s="51" t="s">
        <v>72</v>
      </c>
      <c r="D43" s="57"/>
      <c r="E43" s="51"/>
      <c r="F43" s="51" t="s">
        <v>73</v>
      </c>
      <c r="G43" s="28"/>
      <c r="H43" s="51"/>
      <c r="I43" s="58" t="str">
        <f>IFERROR(G43/$G$47,"")</f>
        <v/>
      </c>
      <c r="J43" s="27" t="s">
        <v>74</v>
      </c>
      <c r="K43" s="24"/>
    </row>
    <row r="44" spans="1:14" ht="15.75" customHeight="1">
      <c r="A44" s="52"/>
      <c r="B44" s="51"/>
      <c r="C44" s="51" t="s">
        <v>72</v>
      </c>
      <c r="D44" s="57"/>
      <c r="E44" s="51"/>
      <c r="F44" s="51" t="s">
        <v>73</v>
      </c>
      <c r="G44" s="28"/>
      <c r="H44" s="51"/>
      <c r="I44" s="58" t="str">
        <f>IFERROR(G44/$G$47,"")</f>
        <v/>
      </c>
      <c r="J44" s="27" t="s">
        <v>74</v>
      </c>
      <c r="K44" s="24"/>
    </row>
    <row r="45" spans="1:14" ht="15.75" customHeight="1">
      <c r="A45" s="52"/>
      <c r="B45" s="51"/>
      <c r="C45" s="346"/>
      <c r="D45" s="51"/>
      <c r="E45" s="51"/>
      <c r="G45" s="51"/>
      <c r="H45" s="51"/>
      <c r="I45" s="48"/>
      <c r="J45" s="27"/>
      <c r="K45" s="27"/>
      <c r="L45" s="27"/>
      <c r="M45" s="24"/>
    </row>
    <row r="46" spans="1:14" ht="15.75" customHeight="1">
      <c r="A46" s="52"/>
      <c r="B46" s="51"/>
      <c r="C46" s="51"/>
      <c r="D46" s="51"/>
      <c r="E46" s="51"/>
      <c r="F46" s="340" t="s">
        <v>75</v>
      </c>
      <c r="G46" s="61">
        <f>SUM(G40:G44)</f>
        <v>0</v>
      </c>
      <c r="H46" s="51"/>
      <c r="I46" s="48"/>
      <c r="J46" s="27"/>
      <c r="K46" s="27"/>
      <c r="L46" s="27"/>
      <c r="M46" s="24"/>
    </row>
    <row r="47" spans="1:14" ht="15.75" customHeight="1">
      <c r="A47" s="19"/>
      <c r="B47" s="19"/>
      <c r="C47" s="19"/>
      <c r="D47" s="19"/>
      <c r="E47" s="19"/>
      <c r="F47" s="78" t="s">
        <v>76</v>
      </c>
      <c r="G47" s="347" t="str">
        <f>+Summary!M11</f>
        <v/>
      </c>
      <c r="H47" s="348"/>
      <c r="I47" s="349"/>
      <c r="J47" s="19"/>
      <c r="K47" s="19"/>
      <c r="L47" s="19"/>
      <c r="M47" s="24"/>
    </row>
    <row r="48" spans="1:14" ht="12.75">
      <c r="A48" s="19"/>
      <c r="B48" s="19"/>
      <c r="C48" s="19"/>
      <c r="D48" s="19"/>
      <c r="E48" s="19"/>
      <c r="F48" s="19"/>
      <c r="G48" s="19"/>
      <c r="H48" s="19"/>
      <c r="I48" s="24"/>
      <c r="J48" s="19"/>
      <c r="K48" s="19"/>
      <c r="L48" s="19"/>
      <c r="M48" s="24"/>
    </row>
    <row r="49" spans="1:13" ht="13.5" customHeight="1">
      <c r="A49" s="19"/>
      <c r="B49" s="46" t="s">
        <v>62</v>
      </c>
      <c r="C49" s="19" t="s">
        <v>78</v>
      </c>
      <c r="D49" s="19"/>
      <c r="E49" s="19"/>
      <c r="F49" s="19"/>
      <c r="G49" s="19"/>
      <c r="H49" s="19"/>
      <c r="I49" s="329"/>
      <c r="J49" s="19"/>
      <c r="K49" s="47"/>
      <c r="L49" s="24"/>
      <c r="M49" s="47"/>
    </row>
    <row r="50" spans="1:13" ht="12.75">
      <c r="A50" s="19"/>
      <c r="B50" s="19"/>
      <c r="C50" s="62"/>
      <c r="D50" s="19"/>
      <c r="E50" s="19"/>
      <c r="F50" s="19"/>
      <c r="G50" s="19"/>
      <c r="H50" s="19"/>
      <c r="I50" s="24"/>
      <c r="J50" s="19"/>
      <c r="K50" s="19"/>
      <c r="L50" s="19"/>
      <c r="M50" s="24"/>
    </row>
    <row r="51" spans="1:13" ht="12.75">
      <c r="A51" s="19"/>
      <c r="B51" s="19"/>
      <c r="C51" s="62"/>
      <c r="D51" s="19"/>
      <c r="E51" s="19"/>
      <c r="F51" s="19"/>
      <c r="G51" s="19"/>
      <c r="H51" s="19"/>
      <c r="I51" s="24"/>
      <c r="J51" s="19"/>
      <c r="K51" s="19"/>
      <c r="L51" s="19"/>
      <c r="M51" s="24"/>
    </row>
    <row r="52" spans="1:13" ht="12.75">
      <c r="A52" s="19"/>
      <c r="B52" s="46" t="s">
        <v>66</v>
      </c>
      <c r="C52" s="19" t="s">
        <v>241</v>
      </c>
      <c r="D52" s="19"/>
      <c r="E52" s="19"/>
      <c r="F52" s="19"/>
      <c r="G52" s="19"/>
      <c r="H52" s="19"/>
      <c r="I52" s="329"/>
      <c r="J52" s="19"/>
      <c r="K52" s="47"/>
      <c r="L52" s="24"/>
      <c r="M52" s="47"/>
    </row>
    <row r="53" spans="1:13" ht="12.75">
      <c r="A53" s="19"/>
      <c r="B53" s="19"/>
      <c r="C53" s="19"/>
      <c r="D53" s="19" t="s">
        <v>80</v>
      </c>
      <c r="E53" s="19"/>
      <c r="F53" s="19"/>
      <c r="G53" s="63" t="str">
        <f>+G47</f>
        <v/>
      </c>
      <c r="H53" s="350"/>
      <c r="I53" s="351"/>
      <c r="J53" s="19"/>
      <c r="K53" s="59"/>
      <c r="L53" s="59"/>
    </row>
    <row r="54" spans="1:13" ht="12.75">
      <c r="A54" s="19"/>
      <c r="B54" s="46"/>
      <c r="C54" s="19"/>
      <c r="D54" s="19" t="s">
        <v>81</v>
      </c>
      <c r="E54" s="19"/>
      <c r="F54" s="19"/>
      <c r="G54" s="63"/>
      <c r="H54" s="350"/>
      <c r="I54" s="351"/>
      <c r="J54" s="19"/>
    </row>
    <row r="55" spans="1:13" ht="12.75">
      <c r="A55" s="19"/>
      <c r="B55" s="19"/>
      <c r="C55" s="19"/>
      <c r="D55" s="19"/>
      <c r="E55" s="19" t="s">
        <v>82</v>
      </c>
      <c r="F55" s="19"/>
      <c r="G55" s="64" t="str">
        <f>IFERROR(G54/G53,"")</f>
        <v/>
      </c>
      <c r="H55" s="352"/>
      <c r="I55" s="353"/>
      <c r="J55" s="19"/>
    </row>
    <row r="56" spans="1:13" ht="12.75">
      <c r="A56" s="19"/>
      <c r="B56" s="19"/>
      <c r="C56" s="62"/>
      <c r="F56" s="19"/>
      <c r="G56" s="19"/>
      <c r="H56" s="19"/>
      <c r="I56" s="24"/>
      <c r="J56" s="19"/>
      <c r="K56" s="24"/>
    </row>
    <row r="57" spans="1:13" ht="12.75">
      <c r="A57" s="19"/>
      <c r="B57" s="19"/>
      <c r="C57" s="19"/>
      <c r="D57" s="19"/>
      <c r="E57" s="19"/>
      <c r="F57" s="19"/>
      <c r="G57" s="19"/>
      <c r="H57" s="19"/>
      <c r="I57" s="24"/>
      <c r="J57" s="19"/>
      <c r="K57" s="19"/>
      <c r="L57" s="19"/>
      <c r="M57" s="24"/>
    </row>
    <row r="58" spans="1:13" ht="12.75">
      <c r="A58" s="19"/>
      <c r="B58" s="19"/>
      <c r="C58" s="19"/>
      <c r="D58" s="19"/>
      <c r="E58" s="19"/>
      <c r="F58" s="19"/>
      <c r="G58" s="19"/>
      <c r="H58" s="19"/>
      <c r="I58" s="24"/>
      <c r="J58" s="19"/>
      <c r="K58" s="19"/>
      <c r="L58" s="19"/>
      <c r="M58" s="24"/>
    </row>
    <row r="59" spans="1:13" ht="25.5">
      <c r="A59" s="19"/>
      <c r="B59" s="65" t="s">
        <v>83</v>
      </c>
      <c r="C59" s="43"/>
      <c r="D59" s="43"/>
      <c r="E59" s="43"/>
      <c r="F59" s="43"/>
      <c r="G59" s="43"/>
      <c r="H59" s="19"/>
      <c r="I59" s="321" t="s">
        <v>41</v>
      </c>
      <c r="J59" s="319"/>
      <c r="K59" s="44" t="s">
        <v>42</v>
      </c>
      <c r="L59" s="334"/>
      <c r="M59" s="44" t="s">
        <v>43</v>
      </c>
    </row>
    <row r="60" spans="1:13" ht="12.75">
      <c r="A60" s="19"/>
      <c r="B60" s="19"/>
      <c r="C60" s="19"/>
      <c r="D60" s="19"/>
      <c r="E60" s="19"/>
      <c r="F60" s="19"/>
      <c r="G60" s="19"/>
      <c r="H60" s="19"/>
      <c r="I60" s="24"/>
      <c r="J60" s="19"/>
      <c r="K60" s="24"/>
      <c r="L60" s="19"/>
      <c r="M60" s="24"/>
    </row>
    <row r="61" spans="1:13" ht="12.75">
      <c r="A61" s="19"/>
      <c r="B61" s="46" t="s">
        <v>69</v>
      </c>
      <c r="C61" s="19" t="s">
        <v>93</v>
      </c>
      <c r="D61" s="19"/>
      <c r="E61" s="19"/>
      <c r="F61" s="19"/>
      <c r="G61" s="19"/>
      <c r="H61" s="19"/>
      <c r="I61" s="66" t="s">
        <v>198</v>
      </c>
      <c r="J61" s="19"/>
      <c r="K61" s="24"/>
      <c r="L61" s="19"/>
      <c r="M61" s="24"/>
    </row>
    <row r="62" spans="1:13" ht="12.75">
      <c r="A62" s="19"/>
      <c r="B62" s="46"/>
      <c r="C62" s="19" t="s">
        <v>94</v>
      </c>
      <c r="D62" s="19"/>
      <c r="E62" s="19"/>
      <c r="F62" s="19"/>
      <c r="G62" s="19"/>
      <c r="H62" s="19"/>
      <c r="I62" s="328"/>
      <c r="J62" s="19"/>
      <c r="K62" s="47"/>
      <c r="L62" s="24"/>
      <c r="M62" s="47"/>
    </row>
    <row r="63" spans="1:13" ht="12.75">
      <c r="A63" s="19"/>
      <c r="B63" s="19"/>
      <c r="C63" s="19" t="s">
        <v>84</v>
      </c>
      <c r="D63" s="19"/>
      <c r="E63" s="67"/>
      <c r="F63" s="19"/>
      <c r="G63" s="19"/>
      <c r="H63" s="19"/>
      <c r="I63" s="66"/>
      <c r="J63" s="78"/>
      <c r="K63" s="24"/>
      <c r="L63" s="24"/>
      <c r="M63" s="24"/>
    </row>
    <row r="64" spans="1:13" ht="12.75">
      <c r="A64" s="19"/>
      <c r="B64" s="19"/>
      <c r="C64" s="62"/>
      <c r="D64" s="19"/>
      <c r="E64" s="19"/>
      <c r="F64" s="19"/>
      <c r="G64" s="19"/>
      <c r="H64" s="19"/>
      <c r="I64" s="66"/>
      <c r="J64" s="19"/>
      <c r="K64" s="24"/>
      <c r="L64" s="24"/>
      <c r="M64" s="24"/>
    </row>
    <row r="65" spans="1:13" ht="12.75">
      <c r="A65" s="19"/>
      <c r="B65" s="46" t="s">
        <v>77</v>
      </c>
      <c r="C65" s="19" t="s">
        <v>95</v>
      </c>
      <c r="D65" s="24"/>
      <c r="E65" s="24"/>
      <c r="F65" s="24"/>
      <c r="G65" s="354"/>
      <c r="H65" s="354"/>
      <c r="I65" s="66" t="s">
        <v>198</v>
      </c>
      <c r="J65" s="354"/>
      <c r="K65" s="24"/>
      <c r="L65" s="24"/>
      <c r="M65" s="24"/>
    </row>
    <row r="66" spans="1:13" ht="12.75">
      <c r="A66" s="19"/>
      <c r="B66" s="19"/>
      <c r="C66" s="19" t="s">
        <v>85</v>
      </c>
      <c r="D66" s="24"/>
      <c r="E66" s="24"/>
      <c r="F66" s="24"/>
      <c r="G66" s="354"/>
      <c r="H66" s="354"/>
      <c r="I66" s="329"/>
      <c r="J66" s="354"/>
      <c r="K66" s="47"/>
      <c r="L66" s="24"/>
      <c r="M66" s="47"/>
    </row>
    <row r="67" spans="1:13" ht="26.25" customHeight="1">
      <c r="A67" s="19"/>
      <c r="B67" s="19"/>
      <c r="C67" s="19" t="s">
        <v>84</v>
      </c>
      <c r="D67" s="19"/>
      <c r="E67" s="19"/>
      <c r="F67" s="19"/>
      <c r="G67" s="19"/>
      <c r="H67" s="19"/>
      <c r="I67" s="24"/>
      <c r="J67" s="78"/>
      <c r="K67" s="19"/>
      <c r="L67" s="19"/>
      <c r="M67" s="24"/>
    </row>
    <row r="68" spans="1:13" ht="24" customHeight="1">
      <c r="A68" s="19"/>
      <c r="B68" s="19"/>
      <c r="C68" s="68"/>
      <c r="D68" s="19"/>
      <c r="E68" s="19"/>
      <c r="F68" s="19"/>
      <c r="G68" s="19"/>
      <c r="H68" s="19"/>
      <c r="I68" s="24"/>
      <c r="J68" s="78"/>
      <c r="K68" s="19"/>
      <c r="L68" s="19"/>
      <c r="M68" s="24"/>
    </row>
    <row r="69" spans="1:13" ht="12.75">
      <c r="A69" s="19"/>
      <c r="B69" s="46" t="s">
        <v>79</v>
      </c>
      <c r="C69" s="19" t="s">
        <v>242</v>
      </c>
      <c r="D69" s="19"/>
      <c r="E69" s="19"/>
      <c r="F69" s="19"/>
      <c r="G69" s="19"/>
      <c r="H69" s="19"/>
      <c r="I69" s="66" t="s">
        <v>199</v>
      </c>
      <c r="J69" s="19"/>
      <c r="K69" s="47"/>
      <c r="L69" s="24"/>
      <c r="M69" s="47"/>
    </row>
    <row r="70" spans="1:13" ht="12.75">
      <c r="A70" s="19"/>
      <c r="B70" s="46"/>
      <c r="C70" s="19" t="s">
        <v>96</v>
      </c>
      <c r="D70" s="19"/>
      <c r="E70" s="19"/>
      <c r="F70" s="19"/>
      <c r="G70" s="19"/>
      <c r="H70" s="19"/>
      <c r="I70" s="328"/>
      <c r="J70" s="19"/>
    </row>
    <row r="71" spans="1:13" ht="12.75">
      <c r="A71" s="19"/>
      <c r="B71" s="19"/>
      <c r="C71" s="19" t="s">
        <v>98</v>
      </c>
      <c r="D71" s="19"/>
      <c r="E71" s="67"/>
      <c r="F71" s="19"/>
      <c r="G71" s="19"/>
      <c r="H71" s="19"/>
      <c r="I71" s="66"/>
      <c r="J71" s="78"/>
      <c r="K71" s="24"/>
      <c r="L71" s="24"/>
      <c r="M71" s="24"/>
    </row>
    <row r="72" spans="1:13" ht="12.75">
      <c r="A72" s="19"/>
      <c r="B72" s="19"/>
      <c r="C72" s="19" t="s">
        <v>97</v>
      </c>
      <c r="D72" s="19"/>
      <c r="E72" s="67"/>
      <c r="F72" s="19"/>
      <c r="G72" s="19"/>
      <c r="H72" s="19"/>
      <c r="I72" s="66"/>
      <c r="J72" s="78"/>
      <c r="K72" s="24"/>
      <c r="L72" s="24"/>
      <c r="M72" s="24"/>
    </row>
    <row r="73" spans="1:13" ht="12.75" customHeight="1">
      <c r="A73" s="19"/>
      <c r="B73" s="464"/>
      <c r="C73" s="464"/>
      <c r="D73" s="464"/>
      <c r="E73" s="464"/>
      <c r="F73" s="464"/>
      <c r="G73" s="464"/>
      <c r="H73" s="464"/>
      <c r="I73" s="464"/>
      <c r="J73" s="464"/>
      <c r="K73" s="464"/>
      <c r="L73" s="464"/>
      <c r="M73" s="464"/>
    </row>
    <row r="74" spans="1:13" ht="52.5" customHeight="1">
      <c r="A74" s="19"/>
      <c r="B74" s="464"/>
      <c r="C74" s="464"/>
      <c r="D74" s="464"/>
      <c r="E74" s="464"/>
      <c r="F74" s="464"/>
      <c r="G74" s="464"/>
      <c r="H74" s="464"/>
      <c r="I74" s="464"/>
      <c r="J74" s="464"/>
      <c r="K74" s="464"/>
      <c r="L74" s="464"/>
      <c r="M74" s="464"/>
    </row>
    <row r="75" spans="1:13" ht="12.75">
      <c r="A75" s="69"/>
      <c r="B75" s="65" t="s">
        <v>86</v>
      </c>
      <c r="C75" s="70"/>
      <c r="D75" s="70"/>
      <c r="E75" s="70"/>
      <c r="F75" s="70"/>
      <c r="G75" s="70"/>
      <c r="H75" s="70"/>
      <c r="I75" s="71"/>
      <c r="J75" s="70"/>
      <c r="K75" s="70"/>
      <c r="L75" s="70"/>
      <c r="M75" s="71"/>
    </row>
    <row r="76" spans="1:13" ht="12.75">
      <c r="A76" s="19"/>
      <c r="B76" s="68"/>
      <c r="C76" s="19"/>
      <c r="D76" s="19"/>
      <c r="E76" s="19"/>
      <c r="F76" s="19"/>
      <c r="G76" s="19"/>
      <c r="H76" s="19"/>
      <c r="I76" s="24"/>
      <c r="J76" s="19"/>
      <c r="K76" s="19"/>
      <c r="L76" s="19"/>
      <c r="M76" s="24"/>
    </row>
    <row r="77" spans="1:13" ht="12.75">
      <c r="A77" s="19"/>
      <c r="B77" s="19" t="s">
        <v>244</v>
      </c>
      <c r="C77" s="19"/>
      <c r="D77" s="19"/>
      <c r="E77" s="19"/>
      <c r="F77" s="19"/>
      <c r="G77" s="19"/>
      <c r="H77" s="19"/>
      <c r="I77" s="24"/>
      <c r="J77" s="19"/>
      <c r="K77" s="19"/>
      <c r="L77" s="19"/>
      <c r="M77" s="24"/>
    </row>
    <row r="78" spans="1:13" ht="12.75">
      <c r="A78" s="19"/>
      <c r="B78" s="19" t="s">
        <v>87</v>
      </c>
      <c r="C78" s="19"/>
      <c r="D78" s="19"/>
      <c r="E78" s="19"/>
      <c r="F78" s="19"/>
      <c r="G78" s="19"/>
      <c r="H78" s="19"/>
      <c r="I78" s="24"/>
      <c r="J78" s="19"/>
      <c r="K78" s="19"/>
      <c r="L78" s="19"/>
      <c r="M78" s="24"/>
    </row>
    <row r="79" spans="1:13" ht="12.75">
      <c r="A79" s="19"/>
      <c r="B79" s="19"/>
      <c r="C79" s="19"/>
      <c r="D79" s="19"/>
      <c r="E79" s="19"/>
      <c r="F79" s="19"/>
      <c r="G79" s="19"/>
      <c r="H79" s="19"/>
      <c r="I79" s="24"/>
      <c r="J79" s="19"/>
      <c r="K79" s="19"/>
      <c r="L79" s="19"/>
      <c r="M79" s="24"/>
    </row>
    <row r="80" spans="1:13" ht="12.75">
      <c r="A80" s="19"/>
      <c r="B80" s="73" t="s">
        <v>102</v>
      </c>
      <c r="C80" s="19"/>
      <c r="D80" s="19"/>
      <c r="E80" s="19"/>
      <c r="F80" s="19"/>
      <c r="G80" s="19"/>
      <c r="H80" s="19"/>
      <c r="I80" s="24"/>
      <c r="J80" s="19"/>
      <c r="K80" s="19"/>
      <c r="L80" s="19"/>
      <c r="M80" s="24"/>
    </row>
    <row r="81" spans="1:13" ht="10.5" customHeight="1">
      <c r="A81" s="19"/>
      <c r="B81" s="73" t="s">
        <v>103</v>
      </c>
      <c r="C81" s="19"/>
      <c r="D81" s="80"/>
      <c r="E81" s="80"/>
      <c r="F81" s="80"/>
      <c r="G81" s="80"/>
      <c r="H81" s="19"/>
      <c r="I81" s="24"/>
      <c r="J81" s="19"/>
      <c r="K81" s="19"/>
      <c r="L81" s="19"/>
      <c r="M81" s="24"/>
    </row>
    <row r="82" spans="1:13" ht="4.5" customHeight="1">
      <c r="A82" s="19"/>
      <c r="B82" s="73"/>
      <c r="C82" s="19"/>
      <c r="D82" s="19"/>
      <c r="E82" s="19"/>
      <c r="F82" s="19"/>
      <c r="G82" s="19"/>
      <c r="H82" s="19"/>
      <c r="I82" s="24"/>
      <c r="J82" s="19"/>
      <c r="K82" s="19"/>
      <c r="L82" s="19"/>
      <c r="M82" s="24"/>
    </row>
    <row r="83" spans="1:13" s="72" customFormat="1" ht="26.25" customHeight="1">
      <c r="A83" s="19"/>
      <c r="B83" s="79"/>
      <c r="C83" s="80" t="s">
        <v>90</v>
      </c>
      <c r="D83" s="19"/>
      <c r="E83" s="19" t="s">
        <v>245</v>
      </c>
      <c r="F83" s="19"/>
      <c r="G83" s="19"/>
      <c r="H83" s="19"/>
      <c r="I83" s="24"/>
      <c r="J83" s="19"/>
      <c r="K83" s="19"/>
      <c r="L83" s="19"/>
      <c r="M83" s="24"/>
    </row>
    <row r="84" spans="1:13" ht="4.5" customHeight="1">
      <c r="A84" s="19"/>
      <c r="B84" s="19"/>
      <c r="D84" s="19"/>
      <c r="E84" s="19"/>
      <c r="F84" s="19"/>
      <c r="G84" s="74"/>
      <c r="H84" s="19"/>
      <c r="J84" s="19"/>
      <c r="L84" s="19"/>
      <c r="M84" s="24"/>
    </row>
    <row r="85" spans="1:13" ht="12.75">
      <c r="A85" s="69"/>
      <c r="B85" s="65" t="s">
        <v>88</v>
      </c>
      <c r="C85" s="70"/>
      <c r="D85" s="70"/>
      <c r="E85" s="70"/>
      <c r="F85" s="70"/>
      <c r="G85" s="70"/>
      <c r="H85" s="70"/>
      <c r="I85" s="71"/>
      <c r="J85" s="70"/>
      <c r="K85" s="70"/>
      <c r="L85" s="70"/>
      <c r="M85" s="71"/>
    </row>
    <row r="86" spans="1:13" ht="12.75">
      <c r="A86" s="19"/>
      <c r="B86" s="19"/>
      <c r="C86" s="19"/>
      <c r="D86" s="19"/>
      <c r="E86" s="19"/>
      <c r="F86" s="19"/>
      <c r="G86" s="19"/>
      <c r="H86" s="19"/>
      <c r="I86" s="24"/>
      <c r="J86" s="19"/>
      <c r="K86" s="19"/>
      <c r="L86" s="19"/>
      <c r="M86" s="24"/>
    </row>
    <row r="87" spans="1:13" ht="12.75">
      <c r="A87" s="19"/>
      <c r="B87" s="19" t="s">
        <v>99</v>
      </c>
      <c r="C87" s="19"/>
      <c r="D87" s="19"/>
      <c r="E87" s="19"/>
      <c r="F87" s="19"/>
      <c r="G87" s="19"/>
      <c r="H87" s="19"/>
      <c r="I87" s="24"/>
      <c r="J87" s="19"/>
      <c r="K87" s="19"/>
      <c r="L87" s="19"/>
      <c r="M87" s="24"/>
    </row>
    <row r="88" spans="1:13" ht="12.75">
      <c r="A88" s="19"/>
      <c r="B88" s="19" t="s">
        <v>89</v>
      </c>
      <c r="C88" s="19"/>
      <c r="D88" s="19"/>
      <c r="E88" s="19"/>
      <c r="F88" s="19"/>
      <c r="G88" s="19"/>
      <c r="H88" s="19"/>
      <c r="I88" s="24"/>
      <c r="J88" s="19"/>
      <c r="K88" s="19"/>
      <c r="L88" s="19"/>
      <c r="M88" s="24"/>
    </row>
    <row r="89" spans="1:13" ht="12.75">
      <c r="A89" s="19"/>
      <c r="B89" s="19"/>
      <c r="C89" s="19"/>
      <c r="D89" s="19"/>
      <c r="E89" s="19"/>
      <c r="F89" s="19"/>
      <c r="G89" s="19"/>
      <c r="H89" s="19"/>
      <c r="I89" s="19"/>
      <c r="J89" s="19"/>
      <c r="K89" s="19"/>
      <c r="L89" s="19"/>
      <c r="M89" s="24"/>
    </row>
    <row r="90" spans="1:13" ht="12.75">
      <c r="A90" s="19"/>
      <c r="B90" s="75"/>
      <c r="C90" s="47"/>
      <c r="D90" s="47"/>
      <c r="E90" s="47"/>
      <c r="F90" s="76"/>
      <c r="G90" s="19"/>
      <c r="H90" s="29"/>
      <c r="I90" s="29"/>
      <c r="J90" s="19"/>
      <c r="K90" s="19"/>
      <c r="L90" s="19"/>
      <c r="M90" s="24"/>
    </row>
    <row r="91" spans="1:13" ht="12.75">
      <c r="A91" s="19"/>
      <c r="B91" s="77" t="s">
        <v>91</v>
      </c>
      <c r="C91" s="24"/>
      <c r="D91" s="53"/>
      <c r="E91" s="24"/>
      <c r="F91" s="78"/>
      <c r="G91" s="62"/>
      <c r="H91" s="74" t="s">
        <v>31</v>
      </c>
      <c r="I91" s="19"/>
      <c r="J91" s="19"/>
      <c r="K91" s="19"/>
      <c r="L91" s="19"/>
      <c r="M91" s="24"/>
    </row>
    <row r="92" spans="1:13" ht="12" customHeight="1">
      <c r="A92" s="19"/>
      <c r="B92" s="73"/>
      <c r="C92" s="24"/>
      <c r="D92" s="24"/>
      <c r="E92" s="24"/>
      <c r="F92" s="78"/>
      <c r="G92" s="62"/>
      <c r="H92" s="74"/>
      <c r="I92" s="19"/>
      <c r="J92" s="19"/>
      <c r="K92" s="19"/>
      <c r="L92" s="19"/>
      <c r="M92" s="24"/>
    </row>
    <row r="93" spans="1:13" s="72" customFormat="1" ht="26.25" customHeight="1">
      <c r="A93" s="19"/>
      <c r="B93" s="75"/>
      <c r="C93" s="47"/>
      <c r="D93" s="47"/>
      <c r="E93" s="47"/>
      <c r="F93" s="76"/>
      <c r="G93" s="19"/>
      <c r="H93" s="29"/>
      <c r="I93" s="29"/>
      <c r="J93" s="19"/>
      <c r="K93" s="19"/>
      <c r="L93" s="19"/>
      <c r="M93" s="24"/>
    </row>
    <row r="94" spans="1:13" ht="18" customHeight="1">
      <c r="A94" s="19"/>
      <c r="B94" s="74" t="s">
        <v>243</v>
      </c>
      <c r="C94" s="19"/>
      <c r="D94" s="19"/>
      <c r="E94" s="19"/>
      <c r="F94" s="78"/>
      <c r="G94" s="19"/>
      <c r="H94" s="74" t="s">
        <v>31</v>
      </c>
      <c r="I94" s="19"/>
      <c r="J94" s="19"/>
      <c r="K94" s="19"/>
      <c r="L94" s="19"/>
      <c r="M94" s="24"/>
    </row>
    <row r="95" spans="1:13" ht="12.75">
      <c r="A95" s="19"/>
      <c r="B95" s="19"/>
      <c r="C95" s="19"/>
      <c r="D95" s="19"/>
      <c r="E95" s="19"/>
      <c r="F95" s="19"/>
      <c r="G95" s="19"/>
      <c r="H95" s="19"/>
      <c r="I95" s="24"/>
      <c r="J95" s="19"/>
      <c r="K95" s="19"/>
      <c r="L95" s="19"/>
      <c r="M95" s="24"/>
    </row>
    <row r="96" spans="1:13" ht="12.75">
      <c r="A96" s="19"/>
      <c r="B96" s="19"/>
      <c r="C96" s="19" t="s">
        <v>92</v>
      </c>
      <c r="D96" s="19"/>
      <c r="E96" s="19"/>
      <c r="F96" s="19"/>
      <c r="G96" s="19"/>
      <c r="H96" s="19"/>
      <c r="I96" s="24"/>
      <c r="J96" s="19"/>
      <c r="K96" s="19"/>
      <c r="L96" s="19"/>
      <c r="M96" s="24"/>
    </row>
    <row r="97" spans="1:13" ht="12.75">
      <c r="A97" s="19"/>
      <c r="B97" s="19"/>
      <c r="C97" s="19"/>
      <c r="D97" s="19"/>
      <c r="E97" s="19"/>
      <c r="F97" s="19"/>
      <c r="G97" s="19"/>
      <c r="H97" s="19"/>
      <c r="I97" s="24"/>
      <c r="J97" s="19"/>
      <c r="K97" s="19"/>
      <c r="L97" s="19"/>
      <c r="M97" s="24"/>
    </row>
    <row r="98" spans="1:13" ht="12.75">
      <c r="A98" s="19"/>
      <c r="B98" s="19"/>
      <c r="C98" s="19"/>
      <c r="D98" s="19"/>
      <c r="E98" s="19"/>
      <c r="F98" s="19"/>
      <c r="G98" s="19"/>
      <c r="H98" s="19"/>
      <c r="I98" s="24"/>
      <c r="J98" s="19"/>
      <c r="K98" s="19"/>
      <c r="L98" s="19"/>
      <c r="M98" s="24"/>
    </row>
    <row r="99" spans="1:13" ht="12.75">
      <c r="A99" s="19"/>
      <c r="B99" s="19"/>
      <c r="C99" s="19"/>
      <c r="D99" s="19"/>
      <c r="E99" s="19"/>
      <c r="F99" s="19"/>
      <c r="G99" s="19"/>
      <c r="H99" s="19"/>
      <c r="I99" s="24"/>
      <c r="J99" s="19"/>
      <c r="K99" s="19"/>
      <c r="L99" s="19"/>
      <c r="M99" s="24"/>
    </row>
    <row r="100" spans="1:13" ht="12.75">
      <c r="A100" s="19"/>
      <c r="B100" s="19"/>
      <c r="C100" s="19"/>
      <c r="D100" s="19"/>
      <c r="E100" s="19"/>
      <c r="F100" s="19"/>
      <c r="G100" s="19"/>
      <c r="H100" s="19"/>
      <c r="I100" s="24"/>
      <c r="J100" s="19"/>
      <c r="K100" s="19"/>
      <c r="L100" s="19"/>
      <c r="M100" s="24"/>
    </row>
    <row r="101" spans="1:13" ht="12.75">
      <c r="A101" s="19"/>
      <c r="B101" s="19"/>
      <c r="C101" s="19"/>
      <c r="D101" s="19"/>
      <c r="E101" s="19"/>
      <c r="F101" s="19"/>
      <c r="G101" s="19"/>
      <c r="H101" s="19"/>
      <c r="I101" s="24"/>
      <c r="J101" s="19"/>
      <c r="K101" s="19"/>
      <c r="L101" s="19"/>
      <c r="M101" s="24"/>
    </row>
    <row r="102" spans="1:13" ht="12.75">
      <c r="A102" s="19"/>
      <c r="B102" s="19"/>
      <c r="C102" s="19"/>
      <c r="D102" s="19"/>
      <c r="E102" s="19"/>
      <c r="F102" s="19"/>
      <c r="G102" s="19"/>
      <c r="H102" s="19"/>
      <c r="I102" s="24"/>
      <c r="J102" s="19"/>
      <c r="K102" s="19"/>
      <c r="L102" s="19"/>
      <c r="M102" s="24"/>
    </row>
    <row r="103" spans="1:13" ht="12.75">
      <c r="A103" s="19"/>
      <c r="B103" s="19"/>
      <c r="C103" s="19"/>
      <c r="D103" s="19"/>
      <c r="E103" s="19"/>
      <c r="F103" s="19"/>
      <c r="G103" s="19"/>
      <c r="H103" s="19"/>
      <c r="I103" s="24"/>
      <c r="J103" s="19"/>
      <c r="K103" s="19"/>
      <c r="L103" s="19"/>
      <c r="M103" s="24"/>
    </row>
    <row r="104" spans="1:13" ht="12.75">
      <c r="A104" s="19"/>
      <c r="B104" s="19"/>
      <c r="C104" s="19"/>
      <c r="D104" s="19"/>
      <c r="E104" s="19"/>
      <c r="F104" s="19"/>
      <c r="G104" s="19"/>
      <c r="H104" s="19"/>
      <c r="I104" s="24"/>
      <c r="J104" s="19"/>
      <c r="K104" s="19"/>
      <c r="L104" s="19"/>
      <c r="M104" s="24"/>
    </row>
    <row r="105" spans="1:13" ht="12.75">
      <c r="A105" s="19"/>
      <c r="B105" s="19"/>
      <c r="C105" s="19"/>
      <c r="D105" s="19"/>
      <c r="E105" s="19"/>
      <c r="F105" s="19"/>
      <c r="G105" s="19"/>
      <c r="H105" s="19"/>
      <c r="I105" s="24"/>
      <c r="J105" s="19"/>
      <c r="K105" s="19"/>
      <c r="L105" s="19"/>
      <c r="M105" s="24"/>
    </row>
    <row r="106" spans="1:13" ht="12.75">
      <c r="A106" s="19"/>
      <c r="B106" s="19"/>
      <c r="C106" s="19"/>
      <c r="D106" s="19"/>
      <c r="E106" s="19"/>
      <c r="F106" s="19"/>
      <c r="G106" s="19"/>
      <c r="H106" s="19"/>
      <c r="I106" s="24"/>
      <c r="J106" s="19"/>
      <c r="K106" s="19"/>
      <c r="L106" s="19"/>
      <c r="M106" s="24"/>
    </row>
    <row r="112" spans="1:13" ht="12.75">
      <c r="A112" s="19"/>
      <c r="B112" s="19"/>
      <c r="C112" s="19"/>
      <c r="D112" s="19"/>
      <c r="E112" s="19"/>
      <c r="F112" s="19"/>
      <c r="G112" s="19"/>
      <c r="H112" s="19"/>
      <c r="I112" s="24"/>
      <c r="J112" s="19"/>
      <c r="K112" s="19"/>
      <c r="L112" s="19"/>
      <c r="M112" s="24"/>
    </row>
    <row r="113" spans="1:13" ht="12.75">
      <c r="A113" s="19"/>
      <c r="B113" s="19"/>
      <c r="C113" s="19"/>
      <c r="D113" s="19"/>
      <c r="E113" s="19"/>
      <c r="F113" s="19"/>
      <c r="G113" s="19"/>
      <c r="H113" s="19"/>
      <c r="I113" s="24"/>
      <c r="J113" s="19"/>
      <c r="K113" s="19"/>
      <c r="L113" s="19"/>
      <c r="M113" s="24"/>
    </row>
    <row r="114" spans="1:13" ht="12.75">
      <c r="A114" s="19"/>
      <c r="B114" s="19"/>
      <c r="C114" s="19"/>
      <c r="D114" s="19"/>
      <c r="E114" s="19"/>
      <c r="F114" s="19"/>
      <c r="G114" s="19"/>
      <c r="H114" s="19"/>
      <c r="I114" s="24"/>
      <c r="J114" s="19"/>
      <c r="K114" s="19"/>
      <c r="L114" s="19"/>
      <c r="M114" s="24"/>
    </row>
  </sheetData>
  <mergeCells count="2">
    <mergeCell ref="B73:M74"/>
    <mergeCell ref="A1:M1"/>
  </mergeCells>
  <hyperlinks>
    <hyperlink ref="C83" r:id="rId1" xr:uid="{A22A103A-95B6-4819-972F-A5051B46DAE2}"/>
  </hyperlinks>
  <printOptions horizontalCentered="1"/>
  <pageMargins left="0.5" right="0.5" top="0.7" bottom="0.75" header="0.5" footer="0.5"/>
  <pageSetup scale="70" fitToWidth="0" orientation="portrait" verticalDpi="300" r:id="rId2"/>
  <headerFooter alignWithMargins="0">
    <oddFooter>&amp;L&amp;"Geneva,Italic"&amp;8Retention:  
5 years from submission</oddFoot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tint="0.39997558519241921"/>
    <pageSetUpPr fitToPage="1"/>
  </sheetPr>
  <dimension ref="B2:C16"/>
  <sheetViews>
    <sheetView workbookViewId="0">
      <selection activeCell="C31" sqref="C31"/>
    </sheetView>
  </sheetViews>
  <sheetFormatPr defaultRowHeight="12.75"/>
  <cols>
    <col min="2" max="2" width="25.7109375" customWidth="1"/>
    <col min="3" max="3" width="50.85546875" style="3" bestFit="1" customWidth="1"/>
  </cols>
  <sheetData>
    <row r="2" spans="2:3" ht="18">
      <c r="B2" s="6" t="s">
        <v>0</v>
      </c>
      <c r="C2" s="7"/>
    </row>
    <row r="3" spans="2:3" ht="18">
      <c r="B3" s="6" t="s">
        <v>246</v>
      </c>
      <c r="C3" s="7"/>
    </row>
    <row r="4" spans="2:3" ht="18">
      <c r="B4" s="6" t="s">
        <v>6</v>
      </c>
      <c r="C4" s="7"/>
    </row>
    <row r="5" spans="2:3" ht="18">
      <c r="B5" s="81" t="s">
        <v>119</v>
      </c>
      <c r="C5" s="87" t="str">
        <f>IF(Inputs!B10=0,"",Inputs!B10)</f>
        <v/>
      </c>
    </row>
    <row r="6" spans="2:3">
      <c r="C6" s="88"/>
    </row>
    <row r="7" spans="2:3">
      <c r="C7" s="88"/>
    </row>
    <row r="8" spans="2:3">
      <c r="B8" s="16"/>
      <c r="C8" s="89">
        <f>IF(Inputs!B6=0,"",Inputs!B6)</f>
        <v>2025</v>
      </c>
    </row>
    <row r="9" spans="2:3">
      <c r="B9" s="17" t="s">
        <v>1</v>
      </c>
      <c r="C9" s="90" t="str">
        <f>IF(Inputs!B7=0,"",Inputs!B7)</f>
        <v>09/01/2024-08/31/2025</v>
      </c>
    </row>
    <row r="10" spans="2:3">
      <c r="B10" s="2"/>
      <c r="C10" s="91"/>
    </row>
    <row r="11" spans="2:3" ht="30" customHeight="1">
      <c r="B11" s="5" t="s">
        <v>247</v>
      </c>
      <c r="C11" s="92" t="str">
        <f>IF(Inputs!B9=0,"",Inputs!B9)</f>
        <v/>
      </c>
    </row>
    <row r="12" spans="2:3" ht="30" customHeight="1">
      <c r="B12" s="5" t="s">
        <v>235</v>
      </c>
      <c r="C12" s="92" t="str">
        <f>IF(Inputs!B11=0,"",Inputs!B11)</f>
        <v/>
      </c>
    </row>
    <row r="13" spans="2:3" ht="30" customHeight="1">
      <c r="B13" s="5" t="s">
        <v>2</v>
      </c>
      <c r="C13" s="92" t="str">
        <f>IF(Inputs!B12=0,"",Inputs!B12)</f>
        <v/>
      </c>
    </row>
    <row r="14" spans="2:3" ht="30" customHeight="1">
      <c r="B14" s="5" t="s">
        <v>3</v>
      </c>
      <c r="C14" s="92" t="str">
        <f>IF(Inputs!B13=0,"",Inputs!B13)</f>
        <v/>
      </c>
    </row>
    <row r="15" spans="2:3" ht="30" customHeight="1">
      <c r="B15" s="5" t="s">
        <v>4</v>
      </c>
      <c r="C15" s="92" t="str">
        <f>IF(Inputs!B14=0,"",Inputs!B14)</f>
        <v/>
      </c>
    </row>
    <row r="16" spans="2:3" ht="30" customHeight="1">
      <c r="B16" s="5" t="s">
        <v>5</v>
      </c>
      <c r="C16" s="93" t="str">
        <f>IF(Inputs!B15=0,"",Inputs!B15)</f>
        <v/>
      </c>
    </row>
  </sheetData>
  <sheetProtection algorithmName="SHA-512" hashValue="UR2p1mH6jqP5+JeCatqPMvA7XAjIzgk+g5/vxvaDJwBcezrPcUIMjiQcS8t2gLAw1aNuqV+aJFNGmMMb9GPGPQ==" saltValue="vGF2yEs6sLgy6KdkcZn9nw==" spinCount="100000" sheet="1" formatCells="0" formatColumns="0" formatRows="0" insertColumns="0" insertRows="0" deleteColumns="0" deleteRows="0" selectLockedCells="1"/>
  <phoneticPr fontId="0" type="noConversion"/>
  <pageMargins left="0.75" right="0.75" top="1" bottom="1" header="0.5" footer="0.5"/>
  <pageSetup scale="96" orientation="portrait" r:id="rId1"/>
  <headerFooter alignWithMargins="0">
    <oddFooter>&amp;L&amp;8Revised 11/02/09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theme="3" tint="0.39997558519241921"/>
  </sheetPr>
  <dimension ref="A1:P112"/>
  <sheetViews>
    <sheetView zoomScale="118" zoomScaleNormal="118" workbookViewId="0">
      <selection activeCell="A96" sqref="A96"/>
    </sheetView>
  </sheetViews>
  <sheetFormatPr defaultRowHeight="12.75"/>
  <cols>
    <col min="1" max="1" width="42.5703125" customWidth="1"/>
    <col min="2" max="2" width="5.85546875" hidden="1" customWidth="1"/>
    <col min="3" max="3" width="5.85546875" customWidth="1"/>
    <col min="4" max="4" width="4.140625" customWidth="1"/>
    <col min="5" max="5" width="4.28515625" customWidth="1"/>
    <col min="6" max="6" width="17.5703125" customWidth="1"/>
    <col min="7" max="7" width="17.28515625" customWidth="1"/>
    <col min="8" max="8" width="15.28515625" customWidth="1"/>
    <col min="9" max="9" width="13.5703125" customWidth="1"/>
    <col min="10" max="10" width="11.140625" customWidth="1"/>
    <col min="11" max="11" width="10.28515625" bestFit="1" customWidth="1"/>
    <col min="13" max="13" width="15.28515625" style="82" customWidth="1"/>
  </cols>
  <sheetData>
    <row r="1" spans="1:13" ht="20.100000000000001" customHeight="1">
      <c r="A1" s="284" t="s">
        <v>248</v>
      </c>
      <c r="B1" s="284"/>
      <c r="C1" s="284"/>
      <c r="D1" s="284"/>
      <c r="E1" s="284"/>
      <c r="F1" s="284"/>
      <c r="G1" s="284"/>
      <c r="H1" s="284"/>
      <c r="I1" s="284"/>
      <c r="J1" s="284"/>
      <c r="K1" s="284"/>
      <c r="L1" s="284"/>
      <c r="M1" s="373"/>
    </row>
    <row r="2" spans="1:13" ht="10.5" customHeight="1">
      <c r="A2" s="242"/>
      <c r="B2" s="243"/>
      <c r="C2" s="243"/>
      <c r="D2" s="243"/>
      <c r="E2" s="243"/>
      <c r="F2" s="243"/>
      <c r="G2" s="243"/>
      <c r="H2" s="243"/>
      <c r="I2" s="243"/>
      <c r="J2" s="243"/>
    </row>
    <row r="3" spans="1:13">
      <c r="A3" s="244" t="str">
        <f>CONCATENATE('SC Contact'!B11,'SC Contact'!C11)</f>
        <v xml:space="preserve">Service Center Name:  </v>
      </c>
      <c r="B3" s="15"/>
      <c r="C3" s="15"/>
      <c r="D3" s="15"/>
      <c r="E3" s="15"/>
      <c r="F3" s="15"/>
      <c r="G3" s="15"/>
      <c r="H3" s="15"/>
      <c r="I3" s="15"/>
      <c r="J3" s="15"/>
    </row>
    <row r="4" spans="1:13">
      <c r="A4" s="245" t="str">
        <f>CONCATENATE('SC Contact'!B9,'SC Contact'!C8," ", 'SC Contact'!C9)</f>
        <v>Fiscal Year:  2025 09/01/2024-08/31/2025</v>
      </c>
      <c r="B4" s="15"/>
      <c r="C4" s="15"/>
      <c r="D4" s="15"/>
      <c r="E4" s="15"/>
      <c r="F4" s="15"/>
      <c r="G4" s="15"/>
      <c r="H4" s="15"/>
      <c r="I4" s="15"/>
      <c r="J4" s="15"/>
    </row>
    <row r="5" spans="1:13" ht="18">
      <c r="A5" s="396" t="s">
        <v>249</v>
      </c>
      <c r="B5" s="258"/>
      <c r="C5" s="258"/>
      <c r="D5" s="258"/>
      <c r="E5" s="258"/>
      <c r="F5" s="258"/>
      <c r="G5" s="258"/>
      <c r="H5" s="259" t="str">
        <f>RIGHT(Inputs!B10,10)</f>
        <v/>
      </c>
      <c r="I5" s="246"/>
      <c r="J5" s="246"/>
      <c r="K5" s="246"/>
      <c r="L5" s="246"/>
      <c r="M5" s="374">
        <f>+Inputs!B16</f>
        <v>0</v>
      </c>
    </row>
    <row r="6" spans="1:13" ht="8.25" customHeight="1">
      <c r="A6" s="247"/>
      <c r="B6" s="246"/>
      <c r="C6" s="246"/>
      <c r="D6" s="246"/>
      <c r="E6" s="246"/>
      <c r="F6" s="246"/>
      <c r="G6" s="246"/>
      <c r="H6" s="246"/>
      <c r="I6" s="246"/>
      <c r="J6" s="246"/>
      <c r="K6" s="246"/>
      <c r="L6" s="246"/>
      <c r="M6" s="468">
        <f>Inputs!G7</f>
        <v>0</v>
      </c>
    </row>
    <row r="7" spans="1:13" ht="39.75" customHeight="1">
      <c r="A7" s="248"/>
      <c r="B7" s="246"/>
      <c r="C7" s="246"/>
      <c r="D7" s="246"/>
      <c r="E7" s="246"/>
      <c r="F7" s="246"/>
      <c r="G7" s="246"/>
      <c r="H7" s="246"/>
      <c r="I7" s="246"/>
      <c r="J7" s="246"/>
      <c r="K7" s="246"/>
      <c r="L7" s="112"/>
      <c r="M7" s="469"/>
    </row>
    <row r="8" spans="1:13" ht="26.45" customHeight="1">
      <c r="A8" s="249"/>
      <c r="B8" s="2"/>
      <c r="C8" s="2"/>
      <c r="D8" s="2"/>
      <c r="E8" s="2"/>
      <c r="F8" s="2"/>
      <c r="G8" s="2"/>
      <c r="H8" s="2"/>
      <c r="I8" s="213"/>
      <c r="J8" s="213"/>
      <c r="K8" s="285" t="s">
        <v>223</v>
      </c>
      <c r="L8" s="285" t="s">
        <v>224</v>
      </c>
      <c r="M8" s="374" t="s">
        <v>225</v>
      </c>
    </row>
    <row r="9" spans="1:13" ht="24" customHeight="1" thickBot="1">
      <c r="A9" s="250"/>
      <c r="B9" s="251"/>
      <c r="C9" s="251"/>
      <c r="D9" s="251"/>
      <c r="E9" s="251"/>
      <c r="F9" s="251"/>
      <c r="G9" s="251"/>
      <c r="H9" s="251"/>
      <c r="I9" s="251"/>
      <c r="J9" s="251"/>
      <c r="K9" s="285"/>
      <c r="L9" s="285"/>
      <c r="M9" s="374"/>
    </row>
    <row r="10" spans="1:13" ht="13.5" thickBot="1">
      <c r="A10" s="285" t="s">
        <v>163</v>
      </c>
      <c r="B10" s="285"/>
      <c r="C10" s="285"/>
      <c r="D10" s="285"/>
      <c r="E10" s="285"/>
      <c r="F10" s="285"/>
      <c r="G10" s="285"/>
      <c r="H10" s="285"/>
      <c r="I10" s="285"/>
      <c r="J10" s="285"/>
      <c r="K10" s="214"/>
      <c r="L10" s="215"/>
      <c r="M10" s="375"/>
    </row>
    <row r="11" spans="1:13" ht="15" customHeight="1" thickTop="1" thickBot="1">
      <c r="A11" s="216" t="s">
        <v>116</v>
      </c>
      <c r="B11" s="217" t="s">
        <v>10</v>
      </c>
      <c r="C11" s="217"/>
      <c r="D11" s="217"/>
      <c r="E11" s="217"/>
      <c r="F11" s="217"/>
      <c r="G11" s="217"/>
      <c r="H11" s="217"/>
      <c r="I11" s="217"/>
      <c r="J11" s="217"/>
      <c r="K11" s="155">
        <f>+Inputs!C21</f>
        <v>0</v>
      </c>
      <c r="L11" s="155">
        <f>+Inputs!C22</f>
        <v>0</v>
      </c>
      <c r="M11" s="218" t="str">
        <f>IFERROR(+M12+M13,"")</f>
        <v/>
      </c>
    </row>
    <row r="12" spans="1:13" ht="15" customHeight="1" thickTop="1">
      <c r="A12" s="219" t="s">
        <v>117</v>
      </c>
      <c r="B12" s="94"/>
      <c r="C12" s="94"/>
      <c r="D12" s="94"/>
      <c r="E12" s="94"/>
      <c r="F12" s="94"/>
      <c r="G12" s="94"/>
      <c r="H12" s="94"/>
      <c r="I12" s="94"/>
      <c r="J12" s="94"/>
      <c r="K12" s="156"/>
      <c r="L12" s="157"/>
      <c r="M12" s="220" t="str">
        <f>IFERROR(M74*M85,"")</f>
        <v/>
      </c>
    </row>
    <row r="13" spans="1:13" ht="15" customHeight="1">
      <c r="A13" s="219" t="s">
        <v>146</v>
      </c>
      <c r="B13" s="94"/>
      <c r="C13" s="94"/>
      <c r="D13" s="94"/>
      <c r="E13" s="94"/>
      <c r="F13" s="94"/>
      <c r="G13" s="94"/>
      <c r="H13" s="94"/>
      <c r="I13" s="94"/>
      <c r="J13" s="94"/>
      <c r="K13" s="156"/>
      <c r="L13" s="157"/>
      <c r="M13" s="221" t="str">
        <f>+'Fund Balance'!C26</f>
        <v/>
      </c>
    </row>
    <row r="14" spans="1:13" ht="13.5" thickBot="1">
      <c r="A14" s="285" t="s">
        <v>147</v>
      </c>
      <c r="B14" s="285"/>
      <c r="C14" s="285"/>
      <c r="D14" s="285"/>
      <c r="E14" s="285"/>
      <c r="F14" s="285"/>
      <c r="G14" s="285"/>
      <c r="H14" s="285"/>
      <c r="I14" s="285"/>
      <c r="J14" s="285"/>
      <c r="K14" s="116"/>
      <c r="L14" s="121"/>
      <c r="M14" s="376" t="s">
        <v>123</v>
      </c>
    </row>
    <row r="15" spans="1:13" ht="14.25" thickTop="1" thickBot="1">
      <c r="A15" s="290" t="s">
        <v>148</v>
      </c>
      <c r="B15" s="291"/>
      <c r="C15" s="291"/>
      <c r="D15" s="291"/>
      <c r="E15" s="291"/>
      <c r="F15" s="291"/>
      <c r="G15" s="291"/>
      <c r="H15" s="291"/>
      <c r="I15" s="291"/>
      <c r="J15" s="292"/>
      <c r="K15" s="186">
        <f>+Inputs!B32</f>
        <v>0</v>
      </c>
      <c r="L15" s="187">
        <f>+Inputs!B33</f>
        <v>0</v>
      </c>
      <c r="M15" s="222">
        <f>SUM(M16:M31)</f>
        <v>0</v>
      </c>
    </row>
    <row r="16" spans="1:13" ht="34.5" thickTop="1">
      <c r="A16" s="480" t="s">
        <v>113</v>
      </c>
      <c r="B16" s="481"/>
      <c r="C16" s="481"/>
      <c r="D16" s="481"/>
      <c r="E16" s="481"/>
      <c r="F16" s="482"/>
      <c r="G16" s="293" t="s">
        <v>121</v>
      </c>
      <c r="H16" s="294" t="s">
        <v>104</v>
      </c>
      <c r="I16" s="293" t="s">
        <v>105</v>
      </c>
      <c r="J16" s="295" t="s">
        <v>237</v>
      </c>
      <c r="K16" s="188"/>
      <c r="L16" s="189"/>
      <c r="M16" s="223"/>
    </row>
    <row r="17" spans="1:15">
      <c r="A17" s="483" t="str">
        <f>IF(Inputs!A38=0,"",_xlfn.CONCAT(Inputs!A38," -- ",Inputs!C38," -- ",Inputs!B38))</f>
        <v/>
      </c>
      <c r="B17" s="484"/>
      <c r="C17" s="484"/>
      <c r="D17" s="484"/>
      <c r="E17" s="484"/>
      <c r="F17" s="485"/>
      <c r="G17" s="97" t="str">
        <f xml:space="preserve"> IF(+Inputs!E38=0,"",Inputs!E38)</f>
        <v/>
      </c>
      <c r="H17" s="95" t="str">
        <f>IF(Inputs!F38=0,"",Inputs!F38)</f>
        <v/>
      </c>
      <c r="I17" s="95" t="str">
        <f>IF(Inputs!G38=0,"",Inputs!G38+Inputs!H38)</f>
        <v/>
      </c>
      <c r="J17" s="252" t="str">
        <f>IF(Inputs!D38=0,"",Inputs!D38)</f>
        <v/>
      </c>
      <c r="K17" s="253"/>
      <c r="L17" s="254"/>
      <c r="M17" s="255" t="str">
        <f t="shared" ref="M17:M31" si="0">IFERROR(+SUM(H17:I17)*J17,"")</f>
        <v/>
      </c>
      <c r="N17" s="82"/>
      <c r="O17" s="18"/>
    </row>
    <row r="18" spans="1:15">
      <c r="A18" s="474" t="str">
        <f>IF(Inputs!A39=0,"",_xlfn.CONCAT(Inputs!A39," -- ",Inputs!C39," -- ",Inputs!B39))</f>
        <v/>
      </c>
      <c r="B18" s="475"/>
      <c r="C18" s="475"/>
      <c r="D18" s="475"/>
      <c r="E18" s="475"/>
      <c r="F18" s="476"/>
      <c r="G18" s="97" t="str">
        <f xml:space="preserve"> IF(+Inputs!E39=0,"",Inputs!E39)</f>
        <v/>
      </c>
      <c r="H18" s="95" t="str">
        <f>IF(Inputs!F39=0,"",Inputs!F39)</f>
        <v/>
      </c>
      <c r="I18" s="95" t="str">
        <f>IF(Inputs!G39=0,"",Inputs!G39+Inputs!H39)</f>
        <v/>
      </c>
      <c r="J18" s="252" t="str">
        <f>IF(Inputs!D39=0,"",Inputs!D39)</f>
        <v/>
      </c>
      <c r="K18" s="256"/>
      <c r="L18" s="190"/>
      <c r="M18" s="224" t="str">
        <f t="shared" si="0"/>
        <v/>
      </c>
    </row>
    <row r="19" spans="1:15">
      <c r="A19" s="474" t="str">
        <f>IF(Inputs!A40=0,"",_xlfn.CONCAT(Inputs!A40," -- ",Inputs!C40," -- ",Inputs!B40))</f>
        <v/>
      </c>
      <c r="B19" s="475"/>
      <c r="C19" s="475"/>
      <c r="D19" s="475"/>
      <c r="E19" s="475"/>
      <c r="F19" s="476"/>
      <c r="G19" s="97" t="str">
        <f xml:space="preserve"> IF(+Inputs!E40=0,"",Inputs!E40)</f>
        <v/>
      </c>
      <c r="H19" s="95" t="str">
        <f>IF(Inputs!F40=0,"",Inputs!F40)</f>
        <v/>
      </c>
      <c r="I19" s="95" t="str">
        <f>IF(Inputs!G40=0,"",Inputs!G40+Inputs!H40)</f>
        <v/>
      </c>
      <c r="J19" s="252" t="str">
        <f>IF(Inputs!D40=0,"",Inputs!D40)</f>
        <v/>
      </c>
      <c r="K19" s="256"/>
      <c r="L19" s="190"/>
      <c r="M19" s="224" t="str">
        <f t="shared" si="0"/>
        <v/>
      </c>
    </row>
    <row r="20" spans="1:15">
      <c r="A20" s="474" t="str">
        <f>IF(Inputs!A41=0,"",_xlfn.CONCAT(Inputs!A41," -- ",Inputs!C41," -- ",Inputs!B41))</f>
        <v/>
      </c>
      <c r="B20" s="475"/>
      <c r="C20" s="475"/>
      <c r="D20" s="475"/>
      <c r="E20" s="475"/>
      <c r="F20" s="476"/>
      <c r="G20" s="97" t="str">
        <f xml:space="preserve"> IF(+Inputs!E41=0,"",Inputs!E41)</f>
        <v/>
      </c>
      <c r="H20" s="95" t="str">
        <f>IF(Inputs!F41=0,"",Inputs!F41)</f>
        <v/>
      </c>
      <c r="I20" s="95" t="str">
        <f>IF(Inputs!G41=0,"",Inputs!G41+Inputs!H41)</f>
        <v/>
      </c>
      <c r="J20" s="252" t="str">
        <f>IF(Inputs!D41=0,"",Inputs!D41)</f>
        <v/>
      </c>
      <c r="K20" s="256"/>
      <c r="L20" s="190"/>
      <c r="M20" s="224" t="str">
        <f t="shared" si="0"/>
        <v/>
      </c>
    </row>
    <row r="21" spans="1:15">
      <c r="A21" s="474" t="str">
        <f>IF(Inputs!A42=0,"",_xlfn.CONCAT(Inputs!A42," -- ",Inputs!C42," -- ",Inputs!B42))</f>
        <v/>
      </c>
      <c r="B21" s="475"/>
      <c r="C21" s="475"/>
      <c r="D21" s="475"/>
      <c r="E21" s="475"/>
      <c r="F21" s="476"/>
      <c r="G21" s="97" t="str">
        <f xml:space="preserve"> IF(+Inputs!E42=0,"",Inputs!E42)</f>
        <v/>
      </c>
      <c r="H21" s="95" t="str">
        <f>IF(Inputs!F42=0,"",Inputs!F42)</f>
        <v/>
      </c>
      <c r="I21" s="95" t="str">
        <f>IF(Inputs!G42=0,"",Inputs!G42+Inputs!H42)</f>
        <v/>
      </c>
      <c r="J21" s="252" t="str">
        <f>IF(Inputs!D42=0,"",Inputs!D42)</f>
        <v/>
      </c>
      <c r="K21" s="256"/>
      <c r="L21" s="190"/>
      <c r="M21" s="224" t="str">
        <f t="shared" si="0"/>
        <v/>
      </c>
    </row>
    <row r="22" spans="1:15">
      <c r="A22" s="474" t="str">
        <f>IF(Inputs!A43=0,"",_xlfn.CONCAT(Inputs!A43," -- ",Inputs!C43," -- ",Inputs!B43))</f>
        <v/>
      </c>
      <c r="B22" s="475"/>
      <c r="C22" s="475"/>
      <c r="D22" s="475"/>
      <c r="E22" s="475"/>
      <c r="F22" s="476"/>
      <c r="G22" s="97" t="str">
        <f xml:space="preserve"> IF(+Inputs!E43=0,"",Inputs!E43)</f>
        <v/>
      </c>
      <c r="H22" s="95" t="str">
        <f>IF(Inputs!F43=0,"",Inputs!F43)</f>
        <v/>
      </c>
      <c r="I22" s="95" t="str">
        <f>IF(Inputs!G43=0,"",Inputs!G43+Inputs!H43)</f>
        <v/>
      </c>
      <c r="J22" s="252" t="str">
        <f>IF(Inputs!D43=0,"",Inputs!D43)</f>
        <v/>
      </c>
      <c r="K22" s="256"/>
      <c r="L22" s="190"/>
      <c r="M22" s="224" t="str">
        <f t="shared" si="0"/>
        <v/>
      </c>
    </row>
    <row r="23" spans="1:15" ht="19.5" customHeight="1">
      <c r="A23" s="474" t="str">
        <f>IF(Inputs!A44=0,"",_xlfn.CONCAT(Inputs!A44," -- ",Inputs!C44," -- ",Inputs!B44))</f>
        <v/>
      </c>
      <c r="B23" s="475"/>
      <c r="C23" s="475"/>
      <c r="D23" s="475"/>
      <c r="E23" s="475"/>
      <c r="F23" s="476"/>
      <c r="G23" s="97" t="str">
        <f xml:space="preserve"> IF(+Inputs!E44=0,"",Inputs!E44)</f>
        <v/>
      </c>
      <c r="H23" s="95" t="str">
        <f>IF(Inputs!F44=0,"",Inputs!F44)</f>
        <v/>
      </c>
      <c r="I23" s="95" t="str">
        <f>IF(Inputs!G44=0,"",Inputs!G44+Inputs!H44)</f>
        <v/>
      </c>
      <c r="J23" s="252" t="str">
        <f>IF(Inputs!D44=0,"",Inputs!D44)</f>
        <v/>
      </c>
      <c r="K23" s="256"/>
      <c r="L23" s="190"/>
      <c r="M23" s="224" t="str">
        <f t="shared" si="0"/>
        <v/>
      </c>
    </row>
    <row r="24" spans="1:15">
      <c r="A24" s="474" t="str">
        <f>IF(Inputs!A45=0,"",_xlfn.CONCAT(Inputs!A45," -- ",Inputs!C45," -- ",Inputs!B45))</f>
        <v/>
      </c>
      <c r="B24" s="475"/>
      <c r="C24" s="475"/>
      <c r="D24" s="475"/>
      <c r="E24" s="475"/>
      <c r="F24" s="476"/>
      <c r="G24" s="97" t="str">
        <f xml:space="preserve"> IF(+Inputs!E45=0,"",Inputs!E45)</f>
        <v/>
      </c>
      <c r="H24" s="95" t="str">
        <f>IF(Inputs!F45=0,"",Inputs!F45)</f>
        <v/>
      </c>
      <c r="I24" s="95" t="str">
        <f>IF(Inputs!G45=0,"",Inputs!G45+Inputs!H45)</f>
        <v/>
      </c>
      <c r="J24" s="252" t="str">
        <f>IF(Inputs!D45=0,"",Inputs!D45)</f>
        <v/>
      </c>
      <c r="K24" s="256"/>
      <c r="L24" s="190"/>
      <c r="M24" s="224" t="str">
        <f t="shared" si="0"/>
        <v/>
      </c>
    </row>
    <row r="25" spans="1:15">
      <c r="A25" s="474" t="str">
        <f>IF(Inputs!A46=0,"",_xlfn.CONCAT(Inputs!A46," -- ",Inputs!C46," -- ",Inputs!B46))</f>
        <v/>
      </c>
      <c r="B25" s="475"/>
      <c r="C25" s="475"/>
      <c r="D25" s="475"/>
      <c r="E25" s="475"/>
      <c r="F25" s="476"/>
      <c r="G25" s="97" t="str">
        <f xml:space="preserve"> IF(+Inputs!E46=0,"",Inputs!E46)</f>
        <v/>
      </c>
      <c r="H25" s="95" t="str">
        <f>IF(Inputs!F46=0,"",Inputs!F46)</f>
        <v/>
      </c>
      <c r="I25" s="95" t="str">
        <f>IF(Inputs!G46=0,"",Inputs!G46+Inputs!H46)</f>
        <v/>
      </c>
      <c r="J25" s="252" t="str">
        <f>IF(Inputs!D46=0,"",Inputs!D46)</f>
        <v/>
      </c>
      <c r="K25" s="256"/>
      <c r="L25" s="190"/>
      <c r="M25" s="224" t="str">
        <f t="shared" si="0"/>
        <v/>
      </c>
    </row>
    <row r="26" spans="1:15">
      <c r="A26" s="474" t="str">
        <f>IF(Inputs!A47=0,"",_xlfn.CONCAT(Inputs!A47," -- ",Inputs!C47," -- ",Inputs!B47))</f>
        <v/>
      </c>
      <c r="B26" s="475"/>
      <c r="C26" s="475"/>
      <c r="D26" s="475"/>
      <c r="E26" s="475"/>
      <c r="F26" s="476"/>
      <c r="G26" s="97" t="str">
        <f xml:space="preserve"> IF(+Inputs!E47=0,"",Inputs!E47)</f>
        <v/>
      </c>
      <c r="H26" s="95" t="str">
        <f>IF(Inputs!F47=0,"",Inputs!F47)</f>
        <v/>
      </c>
      <c r="I26" s="95" t="str">
        <f>IF(Inputs!G47=0,"",Inputs!G47+Inputs!H47)</f>
        <v/>
      </c>
      <c r="J26" s="252" t="str">
        <f>IF(Inputs!D47=0,"",Inputs!D47)</f>
        <v/>
      </c>
      <c r="K26" s="256"/>
      <c r="L26" s="190"/>
      <c r="M26" s="224" t="str">
        <f t="shared" si="0"/>
        <v/>
      </c>
    </row>
    <row r="27" spans="1:15">
      <c r="A27" s="474" t="str">
        <f>IF(Inputs!A48=0,"",_xlfn.CONCAT(Inputs!A48," -- ",Inputs!C48," -- ",Inputs!B48))</f>
        <v/>
      </c>
      <c r="B27" s="475"/>
      <c r="C27" s="475"/>
      <c r="D27" s="475"/>
      <c r="E27" s="475"/>
      <c r="F27" s="476"/>
      <c r="G27" s="97" t="str">
        <f xml:space="preserve"> IF(+Inputs!E48=0,"",Inputs!E48)</f>
        <v/>
      </c>
      <c r="H27" s="95" t="str">
        <f>IF(Inputs!F48=0,"",Inputs!F48)</f>
        <v/>
      </c>
      <c r="I27" s="95" t="str">
        <f>IF(Inputs!G48=0,"",Inputs!G48+Inputs!H48)</f>
        <v/>
      </c>
      <c r="J27" s="252" t="str">
        <f>IF(Inputs!D48=0,"",Inputs!D48)</f>
        <v/>
      </c>
      <c r="K27" s="256"/>
      <c r="L27" s="190"/>
      <c r="M27" s="224" t="str">
        <f t="shared" si="0"/>
        <v/>
      </c>
    </row>
    <row r="28" spans="1:15">
      <c r="A28" s="474" t="str">
        <f>IF(Inputs!A49=0,"",_xlfn.CONCAT(Inputs!A49," -- ",Inputs!C49," -- ",Inputs!B49))</f>
        <v/>
      </c>
      <c r="B28" s="475"/>
      <c r="C28" s="475"/>
      <c r="D28" s="475"/>
      <c r="E28" s="475"/>
      <c r="F28" s="476"/>
      <c r="G28" s="97" t="str">
        <f xml:space="preserve"> IF(+Inputs!E49=0,"",Inputs!E49)</f>
        <v/>
      </c>
      <c r="H28" s="95" t="str">
        <f>IF(Inputs!F49=0,"",Inputs!F49)</f>
        <v/>
      </c>
      <c r="I28" s="95" t="str">
        <f>IF(Inputs!G49=0,"",Inputs!G49+Inputs!H49)</f>
        <v/>
      </c>
      <c r="J28" s="252" t="str">
        <f>IF(Inputs!D49=0,"",Inputs!D49)</f>
        <v/>
      </c>
      <c r="K28" s="256"/>
      <c r="L28" s="190"/>
      <c r="M28" s="224" t="str">
        <f t="shared" si="0"/>
        <v/>
      </c>
    </row>
    <row r="29" spans="1:15">
      <c r="A29" s="474" t="str">
        <f>IF(Inputs!A50=0,"",_xlfn.CONCAT(Inputs!A50," -- ",Inputs!C50," -- ",Inputs!B50))</f>
        <v/>
      </c>
      <c r="B29" s="475"/>
      <c r="C29" s="475"/>
      <c r="D29" s="475"/>
      <c r="E29" s="475"/>
      <c r="F29" s="476"/>
      <c r="G29" s="97" t="str">
        <f xml:space="preserve"> IF(+Inputs!E50=0,"",Inputs!E50)</f>
        <v/>
      </c>
      <c r="H29" s="95" t="str">
        <f>IF(Inputs!F50=0,"",Inputs!F50)</f>
        <v/>
      </c>
      <c r="I29" s="95" t="str">
        <f>IF(Inputs!G50=0,"",Inputs!G50+Inputs!H50)</f>
        <v/>
      </c>
      <c r="J29" s="252" t="str">
        <f>IF(Inputs!D50=0,"",Inputs!D50)</f>
        <v/>
      </c>
      <c r="K29" s="256"/>
      <c r="L29" s="190"/>
      <c r="M29" s="224" t="str">
        <f t="shared" si="0"/>
        <v/>
      </c>
    </row>
    <row r="30" spans="1:15">
      <c r="A30" s="474" t="str">
        <f>IF(Inputs!A51=0,"",_xlfn.CONCAT(Inputs!A51," -- ",Inputs!C51," -- ",Inputs!B51))</f>
        <v/>
      </c>
      <c r="B30" s="475"/>
      <c r="C30" s="475"/>
      <c r="D30" s="475"/>
      <c r="E30" s="475"/>
      <c r="F30" s="476"/>
      <c r="G30" s="97" t="str">
        <f xml:space="preserve"> IF(+Inputs!E51=0,"",Inputs!E51)</f>
        <v/>
      </c>
      <c r="H30" s="95" t="str">
        <f>IF(Inputs!F51=0,"",Inputs!F51)</f>
        <v/>
      </c>
      <c r="I30" s="95" t="str">
        <f>IF(Inputs!G51=0,"",Inputs!G51+Inputs!H51)</f>
        <v/>
      </c>
      <c r="J30" s="252" t="str">
        <f>IF(Inputs!D51=0,"",Inputs!D51)</f>
        <v/>
      </c>
      <c r="K30" s="256"/>
      <c r="L30" s="190"/>
      <c r="M30" s="224" t="str">
        <f t="shared" si="0"/>
        <v/>
      </c>
    </row>
    <row r="31" spans="1:15">
      <c r="A31" s="474" t="str">
        <f>IF(Inputs!A52=0,"",_xlfn.CONCAT(Inputs!A52," -- ",Inputs!C52," -- ",Inputs!B52))</f>
        <v/>
      </c>
      <c r="B31" s="475"/>
      <c r="C31" s="475"/>
      <c r="D31" s="475"/>
      <c r="E31" s="475"/>
      <c r="F31" s="476"/>
      <c r="G31" s="97" t="str">
        <f xml:space="preserve"> IF(+Inputs!E52=0,"",Inputs!E52)</f>
        <v/>
      </c>
      <c r="H31" s="95" t="str">
        <f>IF(Inputs!F52=0,"",Inputs!F52)</f>
        <v/>
      </c>
      <c r="I31" s="95" t="str">
        <f>IF(Inputs!G52=0,"",Inputs!G52+Inputs!H52)</f>
        <v/>
      </c>
      <c r="J31" s="252" t="str">
        <f>IF(Inputs!D52=0,"",Inputs!D52)</f>
        <v/>
      </c>
      <c r="K31" s="256"/>
      <c r="L31" s="190"/>
      <c r="M31" s="224" t="str">
        <f t="shared" si="0"/>
        <v/>
      </c>
    </row>
    <row r="32" spans="1:15" ht="13.5" thickBot="1">
      <c r="A32" s="477"/>
      <c r="B32" s="478"/>
      <c r="C32" s="478"/>
      <c r="D32" s="478"/>
      <c r="E32" s="478"/>
      <c r="F32" s="479"/>
      <c r="G32" s="158"/>
      <c r="H32" s="158"/>
      <c r="I32" s="159"/>
      <c r="J32" s="159"/>
      <c r="K32" s="256"/>
      <c r="L32" s="190"/>
      <c r="M32" s="224"/>
    </row>
    <row r="33" spans="1:16" ht="25.5" customHeight="1" thickTop="1" thickBot="1">
      <c r="A33" s="290" t="s">
        <v>167</v>
      </c>
      <c r="B33" s="291"/>
      <c r="C33" s="291"/>
      <c r="D33" s="291"/>
      <c r="E33" s="291"/>
      <c r="F33" s="291"/>
      <c r="G33" s="296"/>
      <c r="H33" s="296"/>
      <c r="I33" s="296"/>
      <c r="J33" s="297"/>
      <c r="K33" s="257">
        <f>SUM(K35:K42)</f>
        <v>0</v>
      </c>
      <c r="L33" s="257">
        <f>SUM(L35:L42)</f>
        <v>0</v>
      </c>
      <c r="M33" s="257">
        <f>SUM(M35:M42)</f>
        <v>0</v>
      </c>
    </row>
    <row r="34" spans="1:16" ht="45.75" thickTop="1">
      <c r="A34" s="480" t="s">
        <v>106</v>
      </c>
      <c r="B34" s="481"/>
      <c r="C34" s="481"/>
      <c r="D34" s="481"/>
      <c r="E34" s="481"/>
      <c r="F34" s="482"/>
      <c r="G34" s="298" t="s">
        <v>107</v>
      </c>
      <c r="H34" s="298" t="s">
        <v>109</v>
      </c>
      <c r="I34" s="298" t="s">
        <v>108</v>
      </c>
      <c r="J34" s="299" t="s">
        <v>114</v>
      </c>
      <c r="K34" s="470"/>
      <c r="L34" s="470"/>
      <c r="M34" s="471"/>
      <c r="O34" s="83"/>
    </row>
    <row r="35" spans="1:16">
      <c r="A35" s="474" t="str">
        <f>IF(Inputs!A56=0," ",_xlfn.CONCAT(Inputs!B56,Inputs!A56))</f>
        <v xml:space="preserve"> </v>
      </c>
      <c r="B35" s="475"/>
      <c r="C35" s="475"/>
      <c r="D35" s="475"/>
      <c r="E35" s="475"/>
      <c r="F35" s="476"/>
      <c r="G35" s="97" t="str">
        <f>IF(Inputs!F56=0," ",IF(Inputs!H56=0,Inputs!F56,_xlfn.CONCAT(Inputs!F56,"/",Inputs!H56)))</f>
        <v xml:space="preserve"> </v>
      </c>
      <c r="H35" s="95" t="str">
        <f>IF(Inputs!G56=0,"",Inputs!G56)</f>
        <v/>
      </c>
      <c r="I35" s="95" t="str">
        <f>IF(Inputs!I56=0,"",Inputs!I56)</f>
        <v/>
      </c>
      <c r="J35" s="95" t="str">
        <f>IF(Inputs!E56=0,"",+Inputs!E56-Inputs!G56-Inputs!I56)</f>
        <v/>
      </c>
      <c r="K35" s="192">
        <f>+Inputs!C56</f>
        <v>0</v>
      </c>
      <c r="L35" s="192">
        <f>+Inputs!D56</f>
        <v>0</v>
      </c>
      <c r="M35" s="224">
        <f>+Inputs!E56</f>
        <v>0</v>
      </c>
      <c r="O35" s="83"/>
    </row>
    <row r="36" spans="1:16">
      <c r="A36" s="474" t="str">
        <f>IF(Inputs!A57=0," ",_xlfn.CONCAT(Inputs!B57,Inputs!A57))</f>
        <v xml:space="preserve"> </v>
      </c>
      <c r="B36" s="475"/>
      <c r="C36" s="475"/>
      <c r="D36" s="475"/>
      <c r="E36" s="475"/>
      <c r="F36" s="476"/>
      <c r="G36" s="97" t="str">
        <f>IF(Inputs!F57=0," ",IF(Inputs!H57=0,Inputs!F57,_xlfn.CONCAT(Inputs!F57,"/",Inputs!H57)))</f>
        <v xml:space="preserve"> </v>
      </c>
      <c r="H36" s="95" t="str">
        <f>IF(Inputs!G57=0,"", Inputs!G57)</f>
        <v/>
      </c>
      <c r="I36" s="95" t="str">
        <f>IF(Inputs!I57=0,"",Inputs!I57)</f>
        <v/>
      </c>
      <c r="J36" s="95" t="str">
        <f>IF(Inputs!E57=0,"",+Inputs!E57-Inputs!G57-Inputs!I57)</f>
        <v/>
      </c>
      <c r="K36" s="193">
        <f>+Inputs!C57</f>
        <v>0</v>
      </c>
      <c r="L36" s="193">
        <f>+Inputs!D57</f>
        <v>0</v>
      </c>
      <c r="M36" s="224">
        <f>+Inputs!E57</f>
        <v>0</v>
      </c>
      <c r="O36" s="84"/>
    </row>
    <row r="37" spans="1:16">
      <c r="A37" s="474" t="str">
        <f>IF(Inputs!A58=0," ",_xlfn.CONCAT(Inputs!B58,Inputs!A58))</f>
        <v xml:space="preserve"> </v>
      </c>
      <c r="B37" s="475"/>
      <c r="C37" s="475"/>
      <c r="D37" s="475"/>
      <c r="E37" s="475"/>
      <c r="F37" s="476"/>
      <c r="G37" s="97" t="str">
        <f>IF(Inputs!F58=0," ",IF(Inputs!H58=0,Inputs!F58,_xlfn.CONCAT(Inputs!F58,"/",Inputs!H58)))</f>
        <v xml:space="preserve"> </v>
      </c>
      <c r="H37" s="95" t="str">
        <f>IF(Inputs!G58=0,"", Inputs!G58)</f>
        <v/>
      </c>
      <c r="I37" s="95" t="str">
        <f>IF(Inputs!I58=0,"",Inputs!I58)</f>
        <v/>
      </c>
      <c r="J37" s="95" t="str">
        <f>IF(Inputs!E58=0,"",+Inputs!E58-Inputs!G58-Inputs!I58)</f>
        <v/>
      </c>
      <c r="K37" s="193">
        <f>+Inputs!C58</f>
        <v>0</v>
      </c>
      <c r="L37" s="193">
        <f>+Inputs!D58</f>
        <v>0</v>
      </c>
      <c r="M37" s="224">
        <f>+Inputs!E58</f>
        <v>0</v>
      </c>
    </row>
    <row r="38" spans="1:16">
      <c r="A38" s="474" t="str">
        <f>IF(Inputs!A59=0," ",_xlfn.CONCAT(Inputs!B59,Inputs!A59))</f>
        <v xml:space="preserve"> </v>
      </c>
      <c r="B38" s="475"/>
      <c r="C38" s="475"/>
      <c r="D38" s="475"/>
      <c r="E38" s="475"/>
      <c r="F38" s="476"/>
      <c r="G38" s="97" t="str">
        <f>IF(Inputs!F59=0," ",IF(Inputs!H59=0,Inputs!F59,_xlfn.CONCAT(Inputs!F59,"/",Inputs!H59)))</f>
        <v xml:space="preserve"> </v>
      </c>
      <c r="H38" s="95" t="str">
        <f>IF(Inputs!G59=0,"", Inputs!G59)</f>
        <v/>
      </c>
      <c r="I38" s="95" t="str">
        <f>IF(Inputs!I59=0,"",Inputs!I59)</f>
        <v/>
      </c>
      <c r="J38" s="95" t="str">
        <f>IF(Inputs!E59=0,"",+Inputs!E59-Inputs!G59-Inputs!I59)</f>
        <v/>
      </c>
      <c r="K38" s="193">
        <f>+Inputs!C59</f>
        <v>0</v>
      </c>
      <c r="L38" s="193">
        <f>+Inputs!D59</f>
        <v>0</v>
      </c>
      <c r="M38" s="224">
        <f>+Inputs!E59</f>
        <v>0</v>
      </c>
    </row>
    <row r="39" spans="1:16">
      <c r="A39" s="474" t="str">
        <f>IF(Inputs!A60=0," ",_xlfn.CONCAT(Inputs!B60,Inputs!A60))</f>
        <v xml:space="preserve"> </v>
      </c>
      <c r="B39" s="475"/>
      <c r="C39" s="475"/>
      <c r="D39" s="475"/>
      <c r="E39" s="475"/>
      <c r="F39" s="476"/>
      <c r="G39" s="97" t="str">
        <f>IF(Inputs!F60=0," ",IF(Inputs!H60=0,Inputs!F60,_xlfn.CONCAT(Inputs!F60,"/",Inputs!H60)))</f>
        <v xml:space="preserve"> </v>
      </c>
      <c r="H39" s="95" t="str">
        <f>IF(Inputs!G60=0,"", Inputs!G60)</f>
        <v/>
      </c>
      <c r="I39" s="95" t="str">
        <f>IF(Inputs!I60=0,"",Inputs!I60)</f>
        <v/>
      </c>
      <c r="J39" s="95" t="str">
        <f>IF(Inputs!E60=0,"",+Inputs!E60-Inputs!G60-Inputs!I60)</f>
        <v/>
      </c>
      <c r="K39" s="193">
        <f>+Inputs!C60</f>
        <v>0</v>
      </c>
      <c r="L39" s="193">
        <f>+Inputs!D60</f>
        <v>0</v>
      </c>
      <c r="M39" s="224">
        <f>+Inputs!E60</f>
        <v>0</v>
      </c>
    </row>
    <row r="40" spans="1:16">
      <c r="A40" s="474" t="str">
        <f>IF(Inputs!A61=0," ",_xlfn.CONCAT(Inputs!B61,Inputs!A61))</f>
        <v xml:space="preserve"> </v>
      </c>
      <c r="B40" s="475"/>
      <c r="C40" s="475"/>
      <c r="D40" s="475"/>
      <c r="E40" s="475"/>
      <c r="F40" s="476"/>
      <c r="G40" s="97" t="str">
        <f>IF(Inputs!F61=0," ",IF(Inputs!H61=0,Inputs!F61,_xlfn.CONCAT(Inputs!F61,"/",Inputs!H61)))</f>
        <v xml:space="preserve"> </v>
      </c>
      <c r="H40" s="95" t="str">
        <f>IF(Inputs!G61=0,"", Inputs!G61)</f>
        <v/>
      </c>
      <c r="I40" s="95" t="str">
        <f>IF(Inputs!I61=0,"",Inputs!I61)</f>
        <v/>
      </c>
      <c r="J40" s="95" t="str">
        <f>IF(Inputs!E61=0,"",+Inputs!E61-Inputs!G61-Inputs!I61)</f>
        <v/>
      </c>
      <c r="K40" s="193">
        <f>+Inputs!C61</f>
        <v>0</v>
      </c>
      <c r="L40" s="193">
        <f>+Inputs!D61</f>
        <v>0</v>
      </c>
      <c r="M40" s="224">
        <f>+Inputs!E61</f>
        <v>0</v>
      </c>
    </row>
    <row r="41" spans="1:16">
      <c r="A41" s="474" t="str">
        <f>IF(Inputs!A62=0," ",_xlfn.CONCAT(Inputs!B62,Inputs!A62))</f>
        <v xml:space="preserve"> </v>
      </c>
      <c r="B41" s="475"/>
      <c r="C41" s="475"/>
      <c r="D41" s="475"/>
      <c r="E41" s="475"/>
      <c r="F41" s="476"/>
      <c r="G41" s="97" t="str">
        <f>IF(Inputs!F62=0," ",IF(Inputs!H62=0,Inputs!F62,_xlfn.CONCAT(Inputs!F62,"/",Inputs!H62)))</f>
        <v xml:space="preserve"> </v>
      </c>
      <c r="H41" s="95" t="str">
        <f>IF(Inputs!G62=0,"", Inputs!G62)</f>
        <v/>
      </c>
      <c r="I41" s="95" t="str">
        <f>IF(Inputs!I62=0,"",Inputs!I62)</f>
        <v/>
      </c>
      <c r="J41" s="95" t="str">
        <f>IF(Inputs!E62=0,"",+Inputs!E62-Inputs!G62-Inputs!I62)</f>
        <v/>
      </c>
      <c r="K41" s="194">
        <f>+Inputs!C62</f>
        <v>0</v>
      </c>
      <c r="L41" s="193">
        <f>+Inputs!D62</f>
        <v>0</v>
      </c>
      <c r="M41" s="224">
        <f>+Inputs!E62</f>
        <v>0</v>
      </c>
    </row>
    <row r="42" spans="1:16">
      <c r="A42" s="474" t="str">
        <f>IF(Inputs!A63=0," ",_xlfn.CONCAT(Inputs!B63,Inputs!A63))</f>
        <v xml:space="preserve"> </v>
      </c>
      <c r="B42" s="475"/>
      <c r="C42" s="475"/>
      <c r="D42" s="475"/>
      <c r="E42" s="475"/>
      <c r="F42" s="476"/>
      <c r="G42" s="97" t="str">
        <f>IF(Inputs!F63=0," ",IF(Inputs!H63=0,Inputs!F63,_xlfn.CONCAT(Inputs!F63,"/",Inputs!H63)))</f>
        <v xml:space="preserve"> </v>
      </c>
      <c r="H42" s="95" t="str">
        <f>IF(Inputs!G63=0,"", Inputs!G63)</f>
        <v/>
      </c>
      <c r="I42" s="95" t="str">
        <f>IF(Inputs!I63=0,"",Inputs!I63)</f>
        <v/>
      </c>
      <c r="J42" s="95" t="str">
        <f>IF(Inputs!E63=0,"",+Inputs!E63-Inputs!G63-Inputs!I63)</f>
        <v/>
      </c>
      <c r="K42" s="194">
        <f>+Inputs!C63</f>
        <v>0</v>
      </c>
      <c r="L42" s="193">
        <f>+Inputs!D63</f>
        <v>0</v>
      </c>
      <c r="M42" s="224">
        <f>+Inputs!E63</f>
        <v>0</v>
      </c>
    </row>
    <row r="43" spans="1:16" ht="13.5" thickBot="1">
      <c r="A43" s="474" t="str">
        <f>IF(Inputs!A64=0," ",_xlfn.CONCAT(Inputs!B64,Inputs!A64))</f>
        <v>Unallowed Cost in above total for FY23 and FY24( Do not include in FY24 projection)</v>
      </c>
      <c r="B43" s="475"/>
      <c r="C43" s="475"/>
      <c r="D43" s="475"/>
      <c r="E43" s="475"/>
      <c r="F43" s="476"/>
      <c r="G43" s="158"/>
      <c r="H43" s="158"/>
      <c r="I43" s="159"/>
      <c r="J43" s="159"/>
      <c r="K43" s="194">
        <f>+Inputs!C64</f>
        <v>0</v>
      </c>
      <c r="L43" s="194">
        <f>+Inputs!D64</f>
        <v>0</v>
      </c>
      <c r="M43" s="225"/>
    </row>
    <row r="44" spans="1:16" ht="27" customHeight="1" thickTop="1">
      <c r="A44" s="301" t="s">
        <v>166</v>
      </c>
      <c r="B44" s="300"/>
      <c r="C44" s="300"/>
      <c r="D44" s="300"/>
      <c r="E44" s="300"/>
      <c r="F44" s="300"/>
      <c r="G44" s="300"/>
      <c r="H44" s="300"/>
      <c r="I44" s="300"/>
      <c r="J44" s="300"/>
      <c r="K44" s="265"/>
      <c r="L44" s="266"/>
      <c r="M44" s="466">
        <f>SUM(M46:M63)</f>
        <v>0</v>
      </c>
      <c r="O44" s="83"/>
    </row>
    <row r="45" spans="1:16" ht="16.5" customHeight="1" thickBot="1">
      <c r="A45" s="302" t="s">
        <v>110</v>
      </c>
      <c r="B45" s="303"/>
      <c r="C45" s="303"/>
      <c r="D45" s="303"/>
      <c r="E45" s="303"/>
      <c r="F45" s="303"/>
      <c r="G45" s="304" t="s">
        <v>122</v>
      </c>
      <c r="H45" s="304" t="s">
        <v>111</v>
      </c>
      <c r="I45" s="305" t="s">
        <v>112</v>
      </c>
      <c r="J45" s="306" t="s">
        <v>120</v>
      </c>
      <c r="K45" s="267"/>
      <c r="L45" s="268"/>
      <c r="M45" s="467"/>
      <c r="N45" s="182"/>
    </row>
    <row r="46" spans="1:16" ht="13.5" thickTop="1">
      <c r="A46" s="474" t="str">
        <f>IF(Inputs!A69=0," ",_xlfn.CONCAT(Inputs!B69," -- ",Inputs!A69))</f>
        <v xml:space="preserve"> </v>
      </c>
      <c r="B46" s="475"/>
      <c r="C46" s="475"/>
      <c r="D46" s="475"/>
      <c r="E46" s="475"/>
      <c r="F46" s="476"/>
      <c r="G46" s="160" t="str">
        <f>IF(+Inputs!D69=0," ",+Inputs!D69)</f>
        <v xml:space="preserve"> </v>
      </c>
      <c r="H46" s="161" t="str">
        <f>IF(+Inputs!C69=0," ",+Inputs!C69)</f>
        <v xml:space="preserve"> </v>
      </c>
      <c r="I46" s="95" t="str">
        <f>IF(Inputs!E69=0,"",Inputs!E69)</f>
        <v/>
      </c>
      <c r="J46" s="98" t="str">
        <f>IF(Inputs!F69=0,"",Inputs!F69)</f>
        <v/>
      </c>
      <c r="K46" s="195"/>
      <c r="L46" s="196"/>
      <c r="M46" s="224" t="str">
        <f t="shared" ref="M46:M51" si="1">IFERROR(IF(ROUND(G46+I46*Days,0)&lt;First_Day-1,0,IF(G46+I46*Days&lt;(First_Day+365),((ROUND(G46+I46*Days,0)-First_Day))*H46*J46/ROUND(I46*Days,0),IF(G46&gt;First_Day,(First_Day+365-G46)*H46/ROUND(I46*Days,0),H46/I46*12*J46))),"")</f>
        <v/>
      </c>
      <c r="N46" s="182"/>
      <c r="O46" s="83"/>
    </row>
    <row r="47" spans="1:16" hidden="1">
      <c r="A47" s="474" t="str">
        <f>IF(Inputs!A70=0," ",_xlfn.CONCAT(Inputs!B70," -- ",Inputs!A70))</f>
        <v xml:space="preserve"> </v>
      </c>
      <c r="B47" s="475"/>
      <c r="C47" s="475"/>
      <c r="D47" s="475"/>
      <c r="E47" s="475"/>
      <c r="F47" s="476"/>
      <c r="G47" s="160" t="str">
        <f>IF(+Inputs!D70=0," ",+Inputs!D70)</f>
        <v xml:space="preserve"> </v>
      </c>
      <c r="H47" s="161" t="str">
        <f>IF(+Inputs!C70=0," ",+Inputs!C70)</f>
        <v xml:space="preserve"> </v>
      </c>
      <c r="I47" s="95" t="str">
        <f>IF(Inputs!E70=0,"",Inputs!E70)</f>
        <v/>
      </c>
      <c r="J47" s="98" t="str">
        <f>IF(Inputs!F70=0,"",Inputs!F70)</f>
        <v/>
      </c>
      <c r="K47" s="195"/>
      <c r="L47" s="196"/>
      <c r="M47" s="224" t="str">
        <f t="shared" si="1"/>
        <v/>
      </c>
      <c r="N47" s="372"/>
      <c r="O47" s="83"/>
      <c r="P47" s="183"/>
    </row>
    <row r="48" spans="1:16" hidden="1">
      <c r="A48" s="474" t="str">
        <f>IF(Inputs!A71=0," ",_xlfn.CONCAT(Inputs!B71," -- ",Inputs!A71))</f>
        <v xml:space="preserve"> </v>
      </c>
      <c r="B48" s="475"/>
      <c r="C48" s="475"/>
      <c r="D48" s="475"/>
      <c r="E48" s="475"/>
      <c r="F48" s="476"/>
      <c r="G48" s="160" t="str">
        <f>IF(+Inputs!D71=0," ",+Inputs!D71)</f>
        <v xml:space="preserve"> </v>
      </c>
      <c r="H48" s="161" t="str">
        <f>IF(+Inputs!C71=0," ",+Inputs!C71)</f>
        <v xml:space="preserve"> </v>
      </c>
      <c r="I48" s="95" t="str">
        <f>IF(Inputs!E71=0,"",Inputs!E71)</f>
        <v/>
      </c>
      <c r="J48" s="98" t="str">
        <f>IF(Inputs!F71=0,"",Inputs!F71)</f>
        <v/>
      </c>
      <c r="K48" s="195"/>
      <c r="L48" s="196"/>
      <c r="M48" s="224" t="str">
        <f t="shared" si="1"/>
        <v/>
      </c>
      <c r="O48" s="83"/>
    </row>
    <row r="49" spans="1:15" hidden="1">
      <c r="A49" s="474" t="str">
        <f>IF(Inputs!A72=0," ",_xlfn.CONCAT(Inputs!B72," -- ",Inputs!A72))</f>
        <v xml:space="preserve"> </v>
      </c>
      <c r="B49" s="475"/>
      <c r="C49" s="475"/>
      <c r="D49" s="475"/>
      <c r="E49" s="475"/>
      <c r="F49" s="476"/>
      <c r="G49" s="160" t="str">
        <f>IF(+Inputs!D72=0," ",+Inputs!D72)</f>
        <v xml:space="preserve"> </v>
      </c>
      <c r="H49" s="161" t="str">
        <f>IF(+Inputs!C72=0," ",+Inputs!C72)</f>
        <v xml:space="preserve"> </v>
      </c>
      <c r="I49" s="95" t="str">
        <f>IF(Inputs!E72=0,"",Inputs!E72)</f>
        <v/>
      </c>
      <c r="J49" s="98" t="str">
        <f>IF(Inputs!F72=0,"",Inputs!F72)</f>
        <v/>
      </c>
      <c r="K49" s="195"/>
      <c r="L49" s="196"/>
      <c r="M49" s="224" t="str">
        <f t="shared" si="1"/>
        <v/>
      </c>
      <c r="O49" s="83"/>
    </row>
    <row r="50" spans="1:15" hidden="1">
      <c r="A50" s="474" t="str">
        <f>IF(Inputs!A73=0," ",_xlfn.CONCAT(Inputs!B73," -- ",Inputs!A73))</f>
        <v xml:space="preserve"> </v>
      </c>
      <c r="B50" s="475"/>
      <c r="C50" s="475"/>
      <c r="D50" s="475"/>
      <c r="E50" s="475"/>
      <c r="F50" s="476"/>
      <c r="G50" s="160" t="str">
        <f>IF(+Inputs!D73=0," ",+Inputs!D73)</f>
        <v xml:space="preserve"> </v>
      </c>
      <c r="H50" s="161" t="str">
        <f>IF(+Inputs!C73=0," ",+Inputs!C73)</f>
        <v xml:space="preserve"> </v>
      </c>
      <c r="I50" s="95" t="str">
        <f>IF(Inputs!E73=0,"",Inputs!E73)</f>
        <v/>
      </c>
      <c r="J50" s="98" t="str">
        <f>IF(Inputs!F73=0,"",Inputs!F73)</f>
        <v/>
      </c>
      <c r="K50" s="195"/>
      <c r="L50" s="196"/>
      <c r="M50" s="224" t="str">
        <f t="shared" si="1"/>
        <v/>
      </c>
      <c r="O50" s="83"/>
    </row>
    <row r="51" spans="1:15" hidden="1">
      <c r="A51" s="474" t="str">
        <f>IF(Inputs!A74=0," ",_xlfn.CONCAT(Inputs!B74," -- ",Inputs!A74))</f>
        <v xml:space="preserve"> </v>
      </c>
      <c r="B51" s="475"/>
      <c r="C51" s="475"/>
      <c r="D51" s="475"/>
      <c r="E51" s="475"/>
      <c r="F51" s="476"/>
      <c r="G51" s="160" t="str">
        <f>IF(+Inputs!D74=0," ",+Inputs!D74)</f>
        <v xml:space="preserve"> </v>
      </c>
      <c r="H51" s="161" t="str">
        <f>IF(+Inputs!C74=0," ",+Inputs!C74)</f>
        <v xml:space="preserve"> </v>
      </c>
      <c r="I51" s="95" t="str">
        <f>IF(Inputs!E74=0,"",Inputs!E74)</f>
        <v/>
      </c>
      <c r="J51" s="98" t="str">
        <f>IF(Inputs!F74=0,"",Inputs!F74)</f>
        <v/>
      </c>
      <c r="K51" s="195"/>
      <c r="L51" s="196"/>
      <c r="M51" s="224" t="str">
        <f t="shared" si="1"/>
        <v/>
      </c>
      <c r="O51" s="83"/>
    </row>
    <row r="52" spans="1:15" hidden="1">
      <c r="A52" s="474" t="str">
        <f>IF(Inputs!A75=0," ",_xlfn.CONCAT(Inputs!B75," -- ",Inputs!A75))</f>
        <v xml:space="preserve"> </v>
      </c>
      <c r="B52" s="475"/>
      <c r="C52" s="475"/>
      <c r="D52" s="475"/>
      <c r="E52" s="475"/>
      <c r="F52" s="476"/>
      <c r="G52" s="160" t="str">
        <f>IF(+Inputs!D75=0," ",+Inputs!D75)</f>
        <v xml:space="preserve"> </v>
      </c>
      <c r="H52" s="161" t="str">
        <f>IF(+Inputs!C75=0," ",+Inputs!C75)</f>
        <v xml:space="preserve"> </v>
      </c>
      <c r="I52" s="95" t="str">
        <f>IF(Inputs!E75=0,"",Inputs!E75)</f>
        <v/>
      </c>
      <c r="J52" s="98" t="str">
        <f>IF(Inputs!F75=0,"",Inputs!F75)</f>
        <v/>
      </c>
      <c r="K52" s="195"/>
      <c r="L52" s="196"/>
      <c r="M52" s="224" t="str">
        <f t="shared" ref="M52:M63" si="2">IFERROR(IF(ROUND(G52+I52*Days,0)&lt;First_Day,0,IF(G52+I52*Days&lt;(First_Day+365),((ROUND(G52+I52*Days,0)-$A$90))*H52*J52/I52/Days,IF(G52&gt;First_Day,(First_Day+365-G52)*H52/I52/Days,H52/I52*12*J52))),"")</f>
        <v/>
      </c>
      <c r="O52" s="85"/>
    </row>
    <row r="53" spans="1:15" hidden="1">
      <c r="A53" s="474" t="str">
        <f>IF(Inputs!A76=0," ",_xlfn.CONCAT(Inputs!B76," -- ",Inputs!A76))</f>
        <v xml:space="preserve"> </v>
      </c>
      <c r="B53" s="475"/>
      <c r="C53" s="475"/>
      <c r="D53" s="475"/>
      <c r="E53" s="475"/>
      <c r="F53" s="476"/>
      <c r="G53" s="160" t="str">
        <f>IF(+Inputs!D76=0," ",+Inputs!D76)</f>
        <v xml:space="preserve"> </v>
      </c>
      <c r="H53" s="161" t="str">
        <f>IF(+Inputs!C76=0," ",+Inputs!C76)</f>
        <v xml:space="preserve"> </v>
      </c>
      <c r="I53" s="95" t="str">
        <f>IF(Inputs!E76=0,"",Inputs!E76)</f>
        <v/>
      </c>
      <c r="J53" s="98" t="str">
        <f>IF(Inputs!F76=0,"",Inputs!F76)</f>
        <v/>
      </c>
      <c r="K53" s="195"/>
      <c r="L53" s="196"/>
      <c r="M53" s="224" t="str">
        <f t="shared" si="2"/>
        <v/>
      </c>
      <c r="O53" s="85"/>
    </row>
    <row r="54" spans="1:15" hidden="1">
      <c r="A54" s="474" t="str">
        <f>IF(Inputs!A77=0," ",_xlfn.CONCAT(Inputs!B77," -- ",Inputs!A77))</f>
        <v xml:space="preserve"> </v>
      </c>
      <c r="B54" s="475"/>
      <c r="C54" s="475"/>
      <c r="D54" s="475"/>
      <c r="E54" s="475"/>
      <c r="F54" s="476"/>
      <c r="G54" s="160" t="str">
        <f>IF(+Inputs!D77=0," ",+Inputs!D77)</f>
        <v xml:space="preserve"> </v>
      </c>
      <c r="H54" s="161" t="str">
        <f>IF(+Inputs!C77=0," ",+Inputs!C77)</f>
        <v xml:space="preserve"> </v>
      </c>
      <c r="I54" s="95" t="str">
        <f>IF(Inputs!E77=0,"",Inputs!E77)</f>
        <v/>
      </c>
      <c r="J54" s="98" t="str">
        <f>IF(Inputs!F77=0,"",Inputs!F77)</f>
        <v/>
      </c>
      <c r="K54" s="195"/>
      <c r="L54" s="196"/>
      <c r="M54" s="224" t="str">
        <f t="shared" si="2"/>
        <v/>
      </c>
      <c r="O54" s="85"/>
    </row>
    <row r="55" spans="1:15" hidden="1">
      <c r="A55" s="474" t="str">
        <f>IF(Inputs!A78=0," ",_xlfn.CONCAT(Inputs!B78," -- ",Inputs!A78))</f>
        <v xml:space="preserve"> </v>
      </c>
      <c r="B55" s="475"/>
      <c r="C55" s="475"/>
      <c r="D55" s="475"/>
      <c r="E55" s="475"/>
      <c r="F55" s="476"/>
      <c r="G55" s="160" t="str">
        <f>IF(+Inputs!D78=0," ",+Inputs!D78)</f>
        <v xml:space="preserve"> </v>
      </c>
      <c r="H55" s="161" t="str">
        <f>IF(+Inputs!C78=0," ",+Inputs!C78)</f>
        <v xml:space="preserve"> </v>
      </c>
      <c r="I55" s="95" t="str">
        <f>IF(Inputs!E78=0,"",Inputs!E78)</f>
        <v/>
      </c>
      <c r="J55" s="98" t="str">
        <f>IF(Inputs!F78=0,"",Inputs!F78)</f>
        <v/>
      </c>
      <c r="K55" s="195"/>
      <c r="L55" s="196"/>
      <c r="M55" s="224" t="str">
        <f t="shared" si="2"/>
        <v/>
      </c>
      <c r="O55" s="85"/>
    </row>
    <row r="56" spans="1:15" hidden="1">
      <c r="A56" s="474" t="str">
        <f>IF(Inputs!A79=0," ",_xlfn.CONCAT(Inputs!B79," -- ",Inputs!A79))</f>
        <v xml:space="preserve"> </v>
      </c>
      <c r="B56" s="475"/>
      <c r="C56" s="475"/>
      <c r="D56" s="475"/>
      <c r="E56" s="475"/>
      <c r="F56" s="476"/>
      <c r="G56" s="160" t="str">
        <f>IF(+Inputs!D79=0," ",+Inputs!D79)</f>
        <v xml:space="preserve"> </v>
      </c>
      <c r="H56" s="161" t="str">
        <f>IF(+Inputs!C79=0," ",+Inputs!C79)</f>
        <v xml:space="preserve"> </v>
      </c>
      <c r="I56" s="95" t="str">
        <f>IF(Inputs!E79=0,"",Inputs!E79)</f>
        <v/>
      </c>
      <c r="J56" s="98" t="str">
        <f>IF(Inputs!F79=0,"",Inputs!F79)</f>
        <v/>
      </c>
      <c r="K56" s="195"/>
      <c r="L56" s="196"/>
      <c r="M56" s="224" t="str">
        <f t="shared" si="2"/>
        <v/>
      </c>
      <c r="O56" s="85"/>
    </row>
    <row r="57" spans="1:15" hidden="1">
      <c r="A57" s="474" t="str">
        <f>IF(Inputs!A80=0," ",_xlfn.CONCAT(Inputs!B80," -- ",Inputs!A80))</f>
        <v xml:space="preserve"> </v>
      </c>
      <c r="B57" s="475"/>
      <c r="C57" s="475"/>
      <c r="D57" s="475"/>
      <c r="E57" s="475"/>
      <c r="F57" s="476"/>
      <c r="G57" s="160" t="str">
        <f>IF(+Inputs!D80=0," ",+Inputs!D80)</f>
        <v xml:space="preserve"> </v>
      </c>
      <c r="H57" s="161" t="str">
        <f>IF(+Inputs!C80=0," ",+Inputs!C80)</f>
        <v xml:space="preserve"> </v>
      </c>
      <c r="I57" s="95" t="str">
        <f>IF(Inputs!E80=0,"",Inputs!E80)</f>
        <v/>
      </c>
      <c r="J57" s="98" t="str">
        <f>IF(Inputs!F80=0,"",Inputs!F80)</f>
        <v/>
      </c>
      <c r="K57" s="195"/>
      <c r="L57" s="196"/>
      <c r="M57" s="224" t="str">
        <f t="shared" si="2"/>
        <v/>
      </c>
      <c r="O57" s="85"/>
    </row>
    <row r="58" spans="1:15" hidden="1">
      <c r="A58" s="474" t="str">
        <f>IF(Inputs!A81=0," ",_xlfn.CONCAT(Inputs!B81," -- ",Inputs!A81))</f>
        <v xml:space="preserve"> </v>
      </c>
      <c r="B58" s="475"/>
      <c r="C58" s="475"/>
      <c r="D58" s="475"/>
      <c r="E58" s="475"/>
      <c r="F58" s="476"/>
      <c r="G58" s="160" t="str">
        <f>IF(+Inputs!D81=0," ",+Inputs!D81)</f>
        <v xml:space="preserve"> </v>
      </c>
      <c r="H58" s="161" t="str">
        <f>IF(+Inputs!C81=0," ",+Inputs!C81)</f>
        <v xml:space="preserve"> </v>
      </c>
      <c r="I58" s="95" t="str">
        <f>IF(Inputs!E81=0,"",Inputs!E81)</f>
        <v/>
      </c>
      <c r="J58" s="98" t="str">
        <f>IF(Inputs!F81=0,"",Inputs!F81)</f>
        <v/>
      </c>
      <c r="K58" s="195"/>
      <c r="L58" s="196"/>
      <c r="M58" s="224" t="str">
        <f t="shared" si="2"/>
        <v/>
      </c>
      <c r="O58" s="85"/>
    </row>
    <row r="59" spans="1:15" hidden="1">
      <c r="A59" s="474" t="str">
        <f>IF(Inputs!A82=0," ",_xlfn.CONCAT(Inputs!B82," -- ",Inputs!A82))</f>
        <v xml:space="preserve"> </v>
      </c>
      <c r="B59" s="475"/>
      <c r="C59" s="475"/>
      <c r="D59" s="475"/>
      <c r="E59" s="475"/>
      <c r="F59" s="476"/>
      <c r="G59" s="160" t="str">
        <f>IF(+Inputs!D82=0," ",+Inputs!D82)</f>
        <v xml:space="preserve"> </v>
      </c>
      <c r="H59" s="161" t="str">
        <f>IF(+Inputs!C82=0," ",+Inputs!C82)</f>
        <v xml:space="preserve"> </v>
      </c>
      <c r="I59" s="95" t="str">
        <f>IF(Inputs!E82=0,"",Inputs!E82)</f>
        <v/>
      </c>
      <c r="J59" s="98" t="str">
        <f>IF(Inputs!F82=0,"",Inputs!F82)</f>
        <v/>
      </c>
      <c r="K59" s="195"/>
      <c r="L59" s="196"/>
      <c r="M59" s="224" t="str">
        <f t="shared" si="2"/>
        <v/>
      </c>
      <c r="O59" s="85"/>
    </row>
    <row r="60" spans="1:15" hidden="1">
      <c r="A60" s="474" t="str">
        <f>IF(Inputs!A83=0," ",_xlfn.CONCAT(Inputs!B83," -- ",Inputs!A83))</f>
        <v xml:space="preserve"> </v>
      </c>
      <c r="B60" s="475"/>
      <c r="C60" s="475"/>
      <c r="D60" s="475"/>
      <c r="E60" s="475"/>
      <c r="F60" s="476"/>
      <c r="G60" s="160" t="str">
        <f>IF(+Inputs!D83=0," ",+Inputs!D83)</f>
        <v xml:space="preserve"> </v>
      </c>
      <c r="H60" s="161" t="str">
        <f>IF(+Inputs!C83=0," ",+Inputs!C83)</f>
        <v xml:space="preserve"> </v>
      </c>
      <c r="I60" s="95" t="str">
        <f>IF(Inputs!E83=0,"",Inputs!E83)</f>
        <v/>
      </c>
      <c r="J60" s="98" t="str">
        <f>IF(Inputs!F83=0,"",Inputs!F83)</f>
        <v/>
      </c>
      <c r="K60" s="195"/>
      <c r="L60" s="196"/>
      <c r="M60" s="224" t="str">
        <f t="shared" si="2"/>
        <v/>
      </c>
      <c r="O60" s="85"/>
    </row>
    <row r="61" spans="1:15" hidden="1">
      <c r="A61" s="474" t="str">
        <f>IF(Inputs!A84=0," ",_xlfn.CONCAT(Inputs!B84," -- ",Inputs!A84))</f>
        <v xml:space="preserve"> </v>
      </c>
      <c r="B61" s="475"/>
      <c r="C61" s="475"/>
      <c r="D61" s="475"/>
      <c r="E61" s="475"/>
      <c r="F61" s="476"/>
      <c r="G61" s="160" t="str">
        <f>IF(+Inputs!D84=0," ",+Inputs!D84)</f>
        <v xml:space="preserve"> </v>
      </c>
      <c r="H61" s="161" t="str">
        <f>IF(+Inputs!C84=0," ",+Inputs!C84)</f>
        <v xml:space="preserve"> </v>
      </c>
      <c r="I61" s="95" t="str">
        <f>IF(Inputs!E84=0,"",Inputs!E84)</f>
        <v/>
      </c>
      <c r="J61" s="98" t="str">
        <f>IF(Inputs!F84=0,"",Inputs!F84)</f>
        <v/>
      </c>
      <c r="K61" s="195"/>
      <c r="L61" s="196"/>
      <c r="M61" s="224" t="str">
        <f t="shared" si="2"/>
        <v/>
      </c>
      <c r="O61" s="85"/>
    </row>
    <row r="62" spans="1:15" hidden="1">
      <c r="A62" s="474" t="str">
        <f>IF(Inputs!A85=0," ",_xlfn.CONCAT(Inputs!B85," -- ",Inputs!A85))</f>
        <v xml:space="preserve"> </v>
      </c>
      <c r="B62" s="475"/>
      <c r="C62" s="475"/>
      <c r="D62" s="475"/>
      <c r="E62" s="475"/>
      <c r="F62" s="476"/>
      <c r="G62" s="160" t="str">
        <f>IF(+Inputs!D85=0," ",+Inputs!D85)</f>
        <v xml:space="preserve"> </v>
      </c>
      <c r="H62" s="161" t="str">
        <f>IF(+Inputs!C85=0," ",+Inputs!C85)</f>
        <v xml:space="preserve"> </v>
      </c>
      <c r="I62" s="95" t="str">
        <f>IF(Inputs!E85=0,"",Inputs!E85)</f>
        <v/>
      </c>
      <c r="J62" s="98" t="str">
        <f>IF(Inputs!F85=0,"",Inputs!F85)</f>
        <v/>
      </c>
      <c r="K62" s="195"/>
      <c r="L62" s="196"/>
      <c r="M62" s="224" t="str">
        <f t="shared" si="2"/>
        <v/>
      </c>
      <c r="O62" s="85"/>
    </row>
    <row r="63" spans="1:15" ht="13.5" thickBot="1">
      <c r="A63" s="474" t="str">
        <f>IF(Inputs!A86=0," ",_xlfn.CONCAT(Inputs!B86," -- ",Inputs!A86))</f>
        <v xml:space="preserve"> </v>
      </c>
      <c r="B63" s="475"/>
      <c r="C63" s="475"/>
      <c r="D63" s="475"/>
      <c r="E63" s="475"/>
      <c r="F63" s="476"/>
      <c r="G63" s="172" t="str">
        <f>IF(+Inputs!D86=0," ",+Inputs!D86)</f>
        <v xml:space="preserve"> </v>
      </c>
      <c r="H63" s="173" t="str">
        <f>IF(+Inputs!C86=0," ",+Inputs!C86)</f>
        <v xml:space="preserve"> </v>
      </c>
      <c r="I63" s="157" t="str">
        <f>IF(Inputs!E86=0,"",Inputs!E86)</f>
        <v/>
      </c>
      <c r="J63" s="174" t="str">
        <f>IF(Inputs!F86=0,"",Inputs!F86)</f>
        <v/>
      </c>
      <c r="K63" s="170"/>
      <c r="L63" s="171"/>
      <c r="M63" s="224" t="str">
        <f t="shared" si="2"/>
        <v/>
      </c>
      <c r="O63" s="85"/>
    </row>
    <row r="64" spans="1:15" s="1" customFormat="1" ht="21" customHeight="1" thickTop="1" thickBot="1">
      <c r="A64" s="226" t="s">
        <v>164</v>
      </c>
      <c r="B64" s="200" t="s">
        <v>14</v>
      </c>
      <c r="C64" s="200"/>
      <c r="D64" s="200"/>
      <c r="E64" s="200"/>
      <c r="F64" s="200"/>
      <c r="G64" s="200"/>
      <c r="H64" s="200"/>
      <c r="I64" s="200"/>
      <c r="J64" s="200"/>
      <c r="K64" s="175">
        <f>+K44+K33+K15</f>
        <v>0</v>
      </c>
      <c r="L64" s="175">
        <f>+L44+L33+L15</f>
        <v>0</v>
      </c>
      <c r="M64" s="377">
        <f>+M44+M33+M15</f>
        <v>0</v>
      </c>
    </row>
    <row r="65" spans="1:13" s="1" customFormat="1" ht="12" customHeight="1" thickTop="1">
      <c r="A65" s="474"/>
      <c r="B65" s="475"/>
      <c r="C65" s="475"/>
      <c r="D65" s="475"/>
      <c r="E65" s="475"/>
      <c r="F65" s="475"/>
      <c r="G65" s="201"/>
      <c r="H65" s="201"/>
      <c r="I65" s="202"/>
      <c r="J65" s="203"/>
      <c r="K65" s="191"/>
      <c r="L65" s="206"/>
      <c r="M65" s="227"/>
    </row>
    <row r="66" spans="1:13">
      <c r="A66" s="474" t="s">
        <v>170</v>
      </c>
      <c r="B66" s="475"/>
      <c r="C66" s="475"/>
      <c r="D66" s="475"/>
      <c r="E66" s="475"/>
      <c r="F66" s="475"/>
      <c r="G66" s="197"/>
      <c r="H66" s="197"/>
      <c r="I66" s="197"/>
      <c r="J66" s="198"/>
      <c r="K66" s="207">
        <f>+Inputs!C64</f>
        <v>0</v>
      </c>
      <c r="L66" s="207">
        <f>+Inputs!D64</f>
        <v>0</v>
      </c>
      <c r="M66" s="228"/>
    </row>
    <row r="67" spans="1:13" s="1" customFormat="1">
      <c r="A67" s="474" t="s">
        <v>171</v>
      </c>
      <c r="B67" s="475"/>
      <c r="C67" s="475"/>
      <c r="D67" s="475"/>
      <c r="E67" s="475"/>
      <c r="F67" s="475"/>
      <c r="G67" s="197"/>
      <c r="H67" s="197"/>
      <c r="I67" s="197"/>
      <c r="J67" s="198"/>
      <c r="K67" s="208"/>
      <c r="L67" s="208"/>
      <c r="M67" s="224">
        <f>+Inputs!C23</f>
        <v>0</v>
      </c>
    </row>
    <row r="68" spans="1:13" s="1" customFormat="1" ht="13.5" thickBot="1">
      <c r="A68" s="474"/>
      <c r="B68" s="475"/>
      <c r="C68" s="475"/>
      <c r="D68" s="475"/>
      <c r="E68" s="475"/>
      <c r="F68" s="475"/>
      <c r="G68" s="204"/>
      <c r="H68" s="204"/>
      <c r="I68" s="204"/>
      <c r="J68" s="205"/>
      <c r="K68" s="209"/>
      <c r="L68" s="209"/>
      <c r="M68" s="224"/>
    </row>
    <row r="69" spans="1:13" s="1" customFormat="1" ht="18.75" customHeight="1" thickTop="1">
      <c r="A69" s="387" t="s">
        <v>115</v>
      </c>
      <c r="B69" s="286"/>
      <c r="C69" s="286"/>
      <c r="D69" s="286"/>
      <c r="E69" s="286"/>
      <c r="F69" s="286"/>
      <c r="G69" s="286"/>
      <c r="H69" s="286"/>
      <c r="I69" s="286"/>
      <c r="J69" s="286"/>
      <c r="K69" s="199">
        <f>+K64-K66</f>
        <v>0</v>
      </c>
      <c r="L69" s="199">
        <f>+L64-L66</f>
        <v>0</v>
      </c>
      <c r="M69" s="229">
        <f>+M64+M67</f>
        <v>0</v>
      </c>
    </row>
    <row r="70" spans="1:13" ht="13.5" thickBot="1">
      <c r="A70" s="230" t="s">
        <v>169</v>
      </c>
      <c r="B70" s="197"/>
      <c r="C70" s="197"/>
      <c r="D70" s="197"/>
      <c r="E70" s="197"/>
      <c r="F70" s="197"/>
      <c r="G70" s="197"/>
      <c r="H70" s="197"/>
      <c r="I70" s="197"/>
      <c r="J70" s="198"/>
      <c r="K70" s="111"/>
      <c r="L70" s="111"/>
      <c r="M70" s="231">
        <f>-M15-SUM(H35:I41)-Inputs!F89+SUMIF(G17:G31,H5,M17:M31)</f>
        <v>0</v>
      </c>
    </row>
    <row r="71" spans="1:13" s="389" customFormat="1" ht="18.75" customHeight="1" thickTop="1">
      <c r="A71" s="388" t="s">
        <v>168</v>
      </c>
      <c r="B71" s="287"/>
      <c r="C71" s="287"/>
      <c r="D71" s="287"/>
      <c r="E71" s="287"/>
      <c r="F71" s="287"/>
      <c r="G71" s="287"/>
      <c r="H71" s="287"/>
      <c r="I71" s="287"/>
      <c r="J71" s="287"/>
      <c r="K71" s="199">
        <f>+K69+K70</f>
        <v>0</v>
      </c>
      <c r="L71" s="199">
        <f>+L69+L70</f>
        <v>0</v>
      </c>
      <c r="M71" s="229">
        <f>SUM(M69:M70)</f>
        <v>0</v>
      </c>
    </row>
    <row r="72" spans="1:13" ht="14.25" customHeight="1" thickBot="1">
      <c r="A72" s="232"/>
      <c r="B72" s="96"/>
      <c r="C72" s="96"/>
      <c r="D72" s="96"/>
      <c r="E72" s="96"/>
      <c r="F72" s="96"/>
      <c r="G72" s="96"/>
      <c r="H72" s="96"/>
      <c r="I72" s="96"/>
      <c r="J72" s="96"/>
      <c r="K72" s="96"/>
      <c r="L72" s="96"/>
      <c r="M72" s="233"/>
    </row>
    <row r="73" spans="1:13" ht="14.25" thickTop="1" thickBot="1">
      <c r="A73" s="234" t="s">
        <v>17</v>
      </c>
      <c r="B73" s="162"/>
      <c r="C73" s="162"/>
      <c r="D73" s="162"/>
      <c r="E73" s="162"/>
      <c r="F73" s="162"/>
      <c r="G73" s="162"/>
      <c r="H73" s="162"/>
      <c r="I73" s="162"/>
      <c r="J73" s="162"/>
      <c r="K73" s="163"/>
      <c r="L73" s="163"/>
      <c r="M73" s="235"/>
    </row>
    <row r="74" spans="1:13" ht="12.75" customHeight="1" thickTop="1">
      <c r="A74" s="236" t="s">
        <v>165</v>
      </c>
      <c r="B74" s="164"/>
      <c r="C74" s="164"/>
      <c r="D74" s="164"/>
      <c r="E74" s="164"/>
      <c r="F74" s="164"/>
      <c r="G74" s="164"/>
      <c r="H74" s="164"/>
      <c r="I74" s="164"/>
      <c r="J74" s="164"/>
      <c r="K74" s="100"/>
      <c r="L74" s="101"/>
      <c r="M74" s="378">
        <f>+Inputs!G9</f>
        <v>0</v>
      </c>
    </row>
    <row r="75" spans="1:13">
      <c r="A75" s="236" t="s">
        <v>151</v>
      </c>
      <c r="B75" s="165"/>
      <c r="C75" s="165"/>
      <c r="D75" s="165"/>
      <c r="E75" s="165"/>
      <c r="F75" s="165"/>
      <c r="G75" s="165"/>
      <c r="H75" s="165"/>
      <c r="I75" s="165"/>
      <c r="J75" s="165"/>
      <c r="K75" s="166"/>
      <c r="L75" s="166"/>
      <c r="M75" s="453" t="str">
        <f>IFERROR(M71/M74,"")</f>
        <v/>
      </c>
    </row>
    <row r="76" spans="1:13" ht="13.5" thickBot="1">
      <c r="A76" s="237" t="s">
        <v>9</v>
      </c>
      <c r="B76" s="167"/>
      <c r="C76" s="167"/>
      <c r="D76" s="167"/>
      <c r="E76" s="167"/>
      <c r="F76" s="167"/>
      <c r="G76" s="167"/>
      <c r="H76" s="167"/>
      <c r="I76" s="167"/>
      <c r="J76" s="167"/>
      <c r="K76" s="168"/>
      <c r="L76" s="168"/>
      <c r="M76" s="453" t="str">
        <f>IFERROR(+M$69/M74,"")</f>
        <v/>
      </c>
    </row>
    <row r="77" spans="1:13" ht="14.25" thickTop="1" thickBot="1">
      <c r="A77" s="238"/>
      <c r="B77" s="169"/>
      <c r="C77" s="169"/>
      <c r="D77" s="169"/>
      <c r="E77" s="169"/>
      <c r="F77" s="169"/>
      <c r="G77" s="169"/>
      <c r="H77" s="169"/>
      <c r="I77" s="169"/>
      <c r="J77" s="169"/>
      <c r="K77" s="169"/>
      <c r="L77" s="169"/>
      <c r="M77" s="379"/>
    </row>
    <row r="78" spans="1:13" ht="14.25" thickTop="1" thickBot="1">
      <c r="A78" s="239" t="s">
        <v>182</v>
      </c>
      <c r="B78" s="99"/>
      <c r="C78" s="99"/>
      <c r="D78" s="99"/>
      <c r="E78" s="99"/>
      <c r="F78" s="99"/>
      <c r="G78" s="99"/>
      <c r="H78" s="99"/>
      <c r="I78" s="99"/>
      <c r="J78" s="99"/>
      <c r="K78" s="99"/>
      <c r="L78" s="99"/>
      <c r="M78" s="380"/>
    </row>
    <row r="79" spans="1:13" ht="13.5" thickTop="1">
      <c r="A79" s="219" t="s">
        <v>101</v>
      </c>
      <c r="B79" s="94"/>
      <c r="C79" s="94"/>
      <c r="D79" s="94"/>
      <c r="E79" s="94"/>
      <c r="F79" s="94"/>
      <c r="G79" s="94"/>
      <c r="H79" s="94"/>
      <c r="I79" s="94"/>
      <c r="J79" s="94"/>
      <c r="K79" s="94"/>
      <c r="L79" s="94"/>
      <c r="M79" s="240">
        <f>+Inputs!G8</f>
        <v>0</v>
      </c>
    </row>
    <row r="80" spans="1:13">
      <c r="A80" s="236" t="s">
        <v>15</v>
      </c>
      <c r="B80" s="102"/>
      <c r="C80" s="102"/>
      <c r="D80" s="102"/>
      <c r="E80" s="102"/>
      <c r="F80" s="102"/>
      <c r="G80" s="102"/>
      <c r="H80" s="102"/>
      <c r="I80" s="102"/>
      <c r="J80" s="102"/>
      <c r="K80" s="102"/>
      <c r="L80" s="102"/>
      <c r="M80" s="453">
        <f>+Inputs!F12</f>
        <v>0</v>
      </c>
    </row>
    <row r="81" spans="1:13">
      <c r="A81" s="219" t="s">
        <v>16</v>
      </c>
      <c r="B81" s="94"/>
      <c r="C81" s="94"/>
      <c r="D81" s="94"/>
      <c r="E81" s="94"/>
      <c r="F81" s="94"/>
      <c r="G81" s="94"/>
      <c r="H81" s="94"/>
      <c r="I81" s="94"/>
      <c r="J81" s="94"/>
      <c r="K81" s="94"/>
      <c r="L81" s="94"/>
      <c r="M81" s="453">
        <f>+Inputs!F13</f>
        <v>0</v>
      </c>
    </row>
    <row r="82" spans="1:13">
      <c r="A82" s="219" t="s">
        <v>18</v>
      </c>
      <c r="B82" s="94"/>
      <c r="C82" s="94"/>
      <c r="D82" s="94"/>
      <c r="E82" s="94"/>
      <c r="F82" s="94"/>
      <c r="G82" s="94"/>
      <c r="H82" s="94"/>
      <c r="I82" s="94"/>
      <c r="J82" s="94"/>
      <c r="K82" s="94"/>
      <c r="L82" s="94"/>
      <c r="M82" s="453">
        <f>+Inputs!F14</f>
        <v>0</v>
      </c>
    </row>
    <row r="83" spans="1:13">
      <c r="A83" s="232"/>
      <c r="B83" s="241"/>
      <c r="C83" s="241"/>
      <c r="D83" s="241"/>
      <c r="E83" s="241"/>
      <c r="F83" s="241"/>
      <c r="G83" s="241"/>
      <c r="H83" s="241"/>
      <c r="I83" s="241"/>
      <c r="J83" s="241"/>
      <c r="K83" s="241"/>
      <c r="L83" s="241"/>
      <c r="M83" s="381"/>
    </row>
    <row r="84" spans="1:13" ht="13.5" thickBot="1">
      <c r="A84" s="288" t="s">
        <v>226</v>
      </c>
      <c r="B84" s="307"/>
      <c r="C84" s="307"/>
      <c r="D84" s="307"/>
      <c r="E84" s="307"/>
      <c r="F84" s="307"/>
      <c r="G84" s="307"/>
      <c r="H84" s="307"/>
      <c r="I84" s="307"/>
      <c r="J84" s="307"/>
      <c r="K84" s="307"/>
      <c r="L84" s="307"/>
      <c r="M84" s="382"/>
    </row>
    <row r="85" spans="1:13" ht="13.5" thickTop="1">
      <c r="A85" s="309" t="s">
        <v>15</v>
      </c>
      <c r="B85" s="310"/>
      <c r="C85" s="310"/>
      <c r="D85" s="310"/>
      <c r="E85" s="310"/>
      <c r="F85" s="310"/>
      <c r="G85" s="310"/>
      <c r="H85" s="310"/>
      <c r="I85" s="310"/>
      <c r="J85" s="310"/>
      <c r="K85" s="310"/>
      <c r="L85" s="311"/>
      <c r="M85" s="454" t="str">
        <f>IFERROR(IF(Inputs!G12=0,ROUNDUP(Inputs!H12,0),Inputs!G12),"")</f>
        <v/>
      </c>
    </row>
    <row r="86" spans="1:13">
      <c r="A86" s="289" t="s">
        <v>16</v>
      </c>
      <c r="B86" s="308"/>
      <c r="C86" s="308"/>
      <c r="D86" s="308"/>
      <c r="E86" s="308"/>
      <c r="F86" s="308"/>
      <c r="G86" s="308"/>
      <c r="H86" s="308"/>
      <c r="I86" s="308"/>
      <c r="J86" s="308"/>
      <c r="K86" s="308"/>
      <c r="L86" s="312"/>
      <c r="M86" s="454" t="str">
        <f>IFERROR(IF(Inputs!G13=0,ROUNDUP(Inputs!H13,0),Inputs!G13),"")</f>
        <v/>
      </c>
    </row>
    <row r="87" spans="1:13">
      <c r="A87" s="289" t="s">
        <v>18</v>
      </c>
      <c r="B87" s="308"/>
      <c r="C87" s="308"/>
      <c r="D87" s="308"/>
      <c r="E87" s="308"/>
      <c r="F87" s="308"/>
      <c r="G87" s="308"/>
      <c r="H87" s="308"/>
      <c r="I87" s="308"/>
      <c r="J87" s="308"/>
      <c r="K87" s="308"/>
      <c r="L87" s="312"/>
      <c r="M87" s="454">
        <f>IF(Inputs!G14=0,0,Inputs!G14)</f>
        <v>0</v>
      </c>
    </row>
    <row r="88" spans="1:13">
      <c r="A88" s="397" t="s">
        <v>206</v>
      </c>
      <c r="B88" s="85"/>
      <c r="C88" s="85"/>
      <c r="D88" s="85"/>
      <c r="E88" s="85"/>
      <c r="F88" s="85"/>
      <c r="G88" s="85"/>
      <c r="H88" s="85"/>
      <c r="I88" s="85"/>
      <c r="J88" s="85"/>
      <c r="K88" s="85"/>
      <c r="L88" s="85"/>
      <c r="M88" s="383"/>
    </row>
    <row r="89" spans="1:13">
      <c r="A89" s="120"/>
      <c r="B89" s="85"/>
      <c r="C89" s="85"/>
      <c r="D89" s="85"/>
      <c r="E89" s="85"/>
      <c r="F89" s="85"/>
      <c r="G89" s="85"/>
      <c r="H89" s="85"/>
      <c r="I89" s="85"/>
      <c r="J89" s="85"/>
      <c r="K89" s="85"/>
      <c r="L89" s="85"/>
    </row>
    <row r="90" spans="1:13" hidden="1">
      <c r="A90" s="122">
        <f>+Inputs!B8</f>
        <v>45536</v>
      </c>
      <c r="B90" s="85"/>
      <c r="C90" s="85"/>
      <c r="D90" s="85"/>
      <c r="E90" s="85"/>
      <c r="F90" s="85"/>
      <c r="G90" s="85"/>
      <c r="H90" s="85"/>
      <c r="I90" s="85"/>
      <c r="J90" s="85"/>
      <c r="K90" s="85"/>
      <c r="L90" s="85"/>
    </row>
    <row r="91" spans="1:13">
      <c r="A91" t="str">
        <f>A3</f>
        <v xml:space="preserve">Service Center Name:  </v>
      </c>
      <c r="G91" s="83" t="str">
        <f>CONCATENATE(A5,":  ",H5)</f>
        <v xml:space="preserve">Service Center Account Number:  </v>
      </c>
    </row>
    <row r="92" spans="1:13" ht="18">
      <c r="A92" s="472" t="str">
        <f>CONCATENATE("FY ",Inputs!B6," Rate Study &amp; Rate Approval")</f>
        <v>FY 2025 Rate Study &amp; Rate Approval</v>
      </c>
      <c r="B92" s="472"/>
      <c r="C92" s="472"/>
      <c r="D92" s="472"/>
      <c r="E92" s="472"/>
      <c r="F92" s="472"/>
      <c r="G92" s="472"/>
      <c r="H92" s="472"/>
      <c r="I92" s="472"/>
      <c r="J92" s="472"/>
      <c r="K92" s="472"/>
      <c r="L92" s="472"/>
      <c r="M92" s="472"/>
    </row>
    <row r="93" spans="1:13" ht="45" customHeight="1">
      <c r="A93" s="473" t="s">
        <v>250</v>
      </c>
      <c r="B93" s="473"/>
      <c r="C93" s="473"/>
      <c r="D93" s="473"/>
      <c r="E93" s="473"/>
      <c r="F93" s="473"/>
      <c r="G93" s="473"/>
      <c r="H93" s="473"/>
      <c r="I93" s="473"/>
      <c r="J93" s="473"/>
      <c r="K93" s="473"/>
      <c r="L93" s="473"/>
      <c r="M93" s="473"/>
    </row>
    <row r="94" spans="1:13" ht="14.25" customHeight="1">
      <c r="A94" s="318"/>
      <c r="B94" s="318"/>
      <c r="C94" s="318"/>
      <c r="D94" s="318"/>
      <c r="E94" s="318"/>
      <c r="F94" s="318"/>
      <c r="G94" s="318"/>
      <c r="H94" s="318"/>
      <c r="I94" s="318"/>
      <c r="J94" s="318"/>
      <c r="K94" s="318"/>
      <c r="L94" s="318"/>
      <c r="M94" s="384"/>
    </row>
    <row r="95" spans="1:13" ht="29.25" customHeight="1">
      <c r="A95" s="473" t="s">
        <v>253</v>
      </c>
      <c r="B95" s="473"/>
      <c r="C95" s="473"/>
      <c r="D95" s="473"/>
      <c r="E95" s="473"/>
      <c r="F95" s="473"/>
      <c r="G95" s="473"/>
      <c r="H95" s="473"/>
      <c r="I95" s="473"/>
      <c r="J95" s="473"/>
      <c r="K95" s="473"/>
      <c r="L95" s="473"/>
      <c r="M95" s="473"/>
    </row>
    <row r="96" spans="1:13" ht="20.25" customHeight="1">
      <c r="A96" s="271"/>
      <c r="B96" s="271"/>
      <c r="C96" s="271"/>
      <c r="D96" s="271"/>
      <c r="E96" s="271"/>
      <c r="F96" s="271"/>
      <c r="G96" s="271"/>
      <c r="H96" s="271"/>
      <c r="I96" s="271"/>
      <c r="J96" s="272"/>
      <c r="K96" s="270"/>
      <c r="L96" s="270"/>
      <c r="M96" s="385"/>
    </row>
    <row r="97" spans="1:13" ht="14.25">
      <c r="A97" s="269"/>
      <c r="B97" s="269"/>
      <c r="C97" s="269"/>
      <c r="D97" s="269"/>
      <c r="E97" s="270"/>
      <c r="F97" s="269"/>
      <c r="G97" s="269"/>
      <c r="H97" s="269"/>
      <c r="I97" s="270"/>
      <c r="J97" s="269"/>
      <c r="K97" s="269"/>
      <c r="L97" s="269"/>
      <c r="M97" s="386"/>
    </row>
    <row r="98" spans="1:13" ht="14.25">
      <c r="A98" s="270" t="s">
        <v>173</v>
      </c>
      <c r="B98" s="270" t="s">
        <v>31</v>
      </c>
      <c r="C98" s="270" t="s">
        <v>31</v>
      </c>
      <c r="D98" s="270"/>
      <c r="E98" s="270"/>
      <c r="F98" s="270" t="s">
        <v>173</v>
      </c>
      <c r="G98" s="270"/>
      <c r="H98" s="270" t="s">
        <v>31</v>
      </c>
      <c r="I98" s="270"/>
      <c r="J98" s="270" t="s">
        <v>173</v>
      </c>
      <c r="K98" s="270"/>
      <c r="L98" s="270"/>
      <c r="M98" s="385" t="s">
        <v>31</v>
      </c>
    </row>
    <row r="99" spans="1:13" ht="14.25">
      <c r="A99" s="270" t="s">
        <v>251</v>
      </c>
      <c r="B99" s="270"/>
      <c r="C99" s="270"/>
      <c r="D99" s="270"/>
      <c r="E99" s="270"/>
      <c r="F99" s="270" t="s">
        <v>174</v>
      </c>
      <c r="G99" s="270"/>
      <c r="H99" s="270"/>
      <c r="I99" s="270"/>
      <c r="J99" s="270" t="s">
        <v>175</v>
      </c>
      <c r="K99" s="270"/>
      <c r="L99" s="270"/>
      <c r="M99" s="385"/>
    </row>
    <row r="100" spans="1:13" ht="14.25">
      <c r="A100" s="271"/>
      <c r="B100" s="271"/>
      <c r="C100" s="271"/>
      <c r="D100" s="271"/>
      <c r="E100" s="271"/>
      <c r="F100" s="271"/>
      <c r="G100" s="271"/>
      <c r="H100" s="271"/>
      <c r="I100" s="271"/>
      <c r="J100" s="272" t="s">
        <v>181</v>
      </c>
      <c r="K100" s="270"/>
      <c r="L100" s="270"/>
      <c r="M100" s="385"/>
    </row>
    <row r="101" spans="1:13" ht="14.25">
      <c r="A101" s="410"/>
      <c r="B101" s="410"/>
      <c r="C101" s="410"/>
      <c r="D101" s="410"/>
      <c r="E101" s="410"/>
      <c r="F101" s="410"/>
      <c r="G101" s="410"/>
      <c r="H101" s="411"/>
      <c r="I101" s="411"/>
      <c r="J101" s="411"/>
      <c r="K101" s="411"/>
      <c r="L101" s="411"/>
      <c r="M101" s="412"/>
    </row>
    <row r="102" spans="1:13" ht="14.25">
      <c r="A102" s="398"/>
      <c r="B102" s="273"/>
      <c r="C102" s="408" t="s">
        <v>32</v>
      </c>
      <c r="D102" s="274"/>
      <c r="E102" s="274"/>
      <c r="F102" s="409"/>
      <c r="G102" s="409"/>
      <c r="H102" s="409"/>
      <c r="I102" s="409"/>
      <c r="J102" s="409"/>
      <c r="K102" s="409"/>
      <c r="L102" s="409"/>
      <c r="M102" s="409"/>
    </row>
    <row r="103" spans="1:13" ht="14.25">
      <c r="A103" s="399" t="s">
        <v>176</v>
      </c>
      <c r="B103" s="275"/>
      <c r="C103" s="276"/>
      <c r="D103" s="276"/>
      <c r="E103" s="275"/>
      <c r="F103" s="276"/>
      <c r="G103" s="276"/>
      <c r="H103" s="275"/>
      <c r="I103" s="275"/>
      <c r="J103" s="275"/>
      <c r="K103" s="276"/>
      <c r="L103" s="276"/>
      <c r="M103" s="275"/>
    </row>
    <row r="104" spans="1:13" ht="14.25">
      <c r="A104" s="400"/>
      <c r="B104" s="278"/>
      <c r="C104" s="278"/>
      <c r="D104" s="399"/>
      <c r="E104" s="402"/>
      <c r="F104" s="401" t="s">
        <v>177</v>
      </c>
      <c r="G104" s="402"/>
      <c r="H104" s="403" t="s">
        <v>178</v>
      </c>
      <c r="I104" s="402"/>
      <c r="J104" s="275"/>
      <c r="K104" s="276"/>
      <c r="L104" s="276"/>
      <c r="M104" s="275"/>
    </row>
    <row r="105" spans="1:13" ht="14.25">
      <c r="A105" s="399" t="s">
        <v>173</v>
      </c>
      <c r="B105" s="281"/>
      <c r="C105" s="281" t="s">
        <v>31</v>
      </c>
      <c r="D105" s="399"/>
      <c r="E105" s="280"/>
      <c r="F105" s="399" t="s">
        <v>179</v>
      </c>
      <c r="G105" s="280"/>
      <c r="H105" s="279"/>
      <c r="I105" s="280"/>
      <c r="J105" s="275"/>
      <c r="K105" s="276"/>
      <c r="L105" s="276"/>
      <c r="M105" s="275"/>
    </row>
    <row r="106" spans="1:13" ht="14.25">
      <c r="A106" s="399" t="s">
        <v>209</v>
      </c>
      <c r="B106" s="275"/>
      <c r="C106" s="275"/>
      <c r="D106" s="399"/>
      <c r="E106" s="280"/>
      <c r="F106" s="399" t="s">
        <v>180</v>
      </c>
      <c r="G106" s="280"/>
      <c r="H106" s="279"/>
      <c r="I106" s="280"/>
      <c r="J106" s="275"/>
      <c r="K106" s="276"/>
      <c r="L106" s="276"/>
      <c r="M106" s="275"/>
    </row>
    <row r="107" spans="1:13" ht="14.25">
      <c r="A107" s="399"/>
      <c r="B107" s="275"/>
      <c r="C107" s="275"/>
      <c r="D107" s="399"/>
      <c r="E107" s="280"/>
      <c r="F107" s="279"/>
      <c r="G107" s="280"/>
      <c r="H107" s="275"/>
      <c r="I107" s="275"/>
      <c r="J107" s="275"/>
      <c r="K107" s="276"/>
      <c r="L107" s="276"/>
      <c r="M107" s="275"/>
    </row>
    <row r="108" spans="1:13" ht="14.25">
      <c r="A108" s="399" t="s">
        <v>207</v>
      </c>
      <c r="B108" s="280"/>
      <c r="C108" s="280"/>
      <c r="D108" s="280"/>
      <c r="E108" s="280"/>
      <c r="F108" s="279"/>
      <c r="G108" s="276"/>
      <c r="H108" s="275"/>
      <c r="I108" s="275"/>
      <c r="J108" s="275"/>
      <c r="K108" s="276"/>
      <c r="L108" s="276"/>
      <c r="M108" s="275"/>
    </row>
    <row r="109" spans="1:13" ht="14.25">
      <c r="A109" s="400"/>
      <c r="B109" s="278"/>
      <c r="C109" s="278"/>
      <c r="D109" s="280"/>
      <c r="E109" s="280"/>
      <c r="F109" s="279"/>
      <c r="G109" s="276"/>
      <c r="H109" s="275"/>
      <c r="I109" s="277"/>
      <c r="J109" s="278"/>
      <c r="K109" s="278"/>
      <c r="L109" s="278"/>
      <c r="M109" s="275"/>
    </row>
    <row r="110" spans="1:13" ht="14.25">
      <c r="A110" s="399" t="s">
        <v>173</v>
      </c>
      <c r="B110" s="281"/>
      <c r="C110" s="281" t="s">
        <v>31</v>
      </c>
      <c r="D110" s="280"/>
      <c r="E110" s="280"/>
      <c r="F110" s="279"/>
      <c r="G110" s="276"/>
      <c r="H110" s="275"/>
      <c r="I110" s="275" t="s">
        <v>173</v>
      </c>
      <c r="J110" s="281"/>
      <c r="K110" s="281"/>
      <c r="L110" s="281" t="s">
        <v>31</v>
      </c>
      <c r="M110" s="275"/>
    </row>
    <row r="111" spans="1:13" ht="14.25">
      <c r="A111" s="399" t="s">
        <v>252</v>
      </c>
      <c r="B111" s="275"/>
      <c r="C111" s="275"/>
      <c r="D111" s="280"/>
      <c r="E111" s="280"/>
      <c r="F111" s="279"/>
      <c r="G111" s="276"/>
      <c r="H111" s="275"/>
      <c r="I111" s="275" t="s">
        <v>210</v>
      </c>
      <c r="J111" s="275"/>
      <c r="K111" s="275"/>
      <c r="L111" s="275"/>
      <c r="M111" s="275"/>
    </row>
    <row r="112" spans="1:13" ht="14.25">
      <c r="A112" s="399"/>
      <c r="B112" s="280"/>
      <c r="C112" s="280"/>
      <c r="D112" s="280"/>
      <c r="E112" s="280"/>
      <c r="F112" s="279"/>
      <c r="G112" s="276"/>
      <c r="H112" s="275"/>
      <c r="I112" s="282" t="s">
        <v>181</v>
      </c>
      <c r="J112" s="283"/>
      <c r="K112" s="275"/>
      <c r="L112" s="275"/>
      <c r="M112" s="275"/>
    </row>
  </sheetData>
  <sheetProtection algorithmName="SHA-512" hashValue="csWLzH6FEsmb5ay8Ru5V3UxnM72M33UYqFbPz5PDblaPvpMNF0RNoE/CGv30C3rt+Ef21bM3wSGK9hKd+gHLpQ==" saltValue="KwJIltrllv6I6h4HemHm9A==" spinCount="100000" sheet="1" formatCells="0" selectLockedCells="1"/>
  <mergeCells count="55">
    <mergeCell ref="A42:F42"/>
    <mergeCell ref="A67:F67"/>
    <mergeCell ref="A68:F68"/>
    <mergeCell ref="A61:F61"/>
    <mergeCell ref="A62:F62"/>
    <mergeCell ref="A63:F63"/>
    <mergeCell ref="A65:F65"/>
    <mergeCell ref="A66:F66"/>
    <mergeCell ref="A56:F56"/>
    <mergeCell ref="A57:F57"/>
    <mergeCell ref="A58:F58"/>
    <mergeCell ref="A59:F59"/>
    <mergeCell ref="A60:F60"/>
    <mergeCell ref="A51:F51"/>
    <mergeCell ref="A52:F52"/>
    <mergeCell ref="A53:F53"/>
    <mergeCell ref="A54:F54"/>
    <mergeCell ref="A55:F55"/>
    <mergeCell ref="A46:F46"/>
    <mergeCell ref="A47:F47"/>
    <mergeCell ref="A48:F48"/>
    <mergeCell ref="A49:F49"/>
    <mergeCell ref="A50:F50"/>
    <mergeCell ref="A95:M95"/>
    <mergeCell ref="A17:F17"/>
    <mergeCell ref="A16:F16"/>
    <mergeCell ref="A18:F18"/>
    <mergeCell ref="A19:F19"/>
    <mergeCell ref="A20:F20"/>
    <mergeCell ref="A21:F21"/>
    <mergeCell ref="A22:F22"/>
    <mergeCell ref="A23:F23"/>
    <mergeCell ref="A24:F24"/>
    <mergeCell ref="A25:F25"/>
    <mergeCell ref="A26:F26"/>
    <mergeCell ref="A27:F27"/>
    <mergeCell ref="A28:F28"/>
    <mergeCell ref="A29:F29"/>
    <mergeCell ref="A30:F30"/>
    <mergeCell ref="M44:M45"/>
    <mergeCell ref="M6:M7"/>
    <mergeCell ref="K34:M34"/>
    <mergeCell ref="A92:M92"/>
    <mergeCell ref="A93:M93"/>
    <mergeCell ref="A31:F31"/>
    <mergeCell ref="A32:F32"/>
    <mergeCell ref="A35:F35"/>
    <mergeCell ref="A41:F41"/>
    <mergeCell ref="A43:F43"/>
    <mergeCell ref="A34:F34"/>
    <mergeCell ref="A36:F36"/>
    <mergeCell ref="A37:F37"/>
    <mergeCell ref="A38:F38"/>
    <mergeCell ref="A39:F39"/>
    <mergeCell ref="A40:F40"/>
  </mergeCells>
  <phoneticPr fontId="0" type="noConversion"/>
  <conditionalFormatting sqref="A101:M101 F97:H100 J97:M100 A97:D97 A99:D100 A98:C98">
    <cfRule type="expression" dxfId="20" priority="23">
      <formula>_xlfn.ISFORMULA(A97)</formula>
    </cfRule>
  </conditionalFormatting>
  <conditionalFormatting sqref="E97:E100">
    <cfRule type="expression" dxfId="19" priority="22">
      <formula>_xlfn.ISFORMULA(E97)</formula>
    </cfRule>
  </conditionalFormatting>
  <conditionalFormatting sqref="I97:I100">
    <cfRule type="expression" dxfId="18" priority="21">
      <formula>_xlfn.ISFORMULA(I97)</formula>
    </cfRule>
  </conditionalFormatting>
  <conditionalFormatting sqref="D98">
    <cfRule type="expression" dxfId="17" priority="20">
      <formula>_xlfn.ISFORMULA(D98)</formula>
    </cfRule>
  </conditionalFormatting>
  <conditionalFormatting sqref="A93 A95">
    <cfRule type="expression" dxfId="16" priority="17">
      <formula>_xlfn.ISFORMULA(A93)</formula>
    </cfRule>
  </conditionalFormatting>
  <conditionalFormatting sqref="A94">
    <cfRule type="expression" dxfId="15" priority="16">
      <formula>_xlfn.ISFORMULA(A94)</formula>
    </cfRule>
  </conditionalFormatting>
  <conditionalFormatting sqref="F96:H96 J96:M96 A96:D96">
    <cfRule type="expression" dxfId="14" priority="15">
      <formula>_xlfn.ISFORMULA(A96)</formula>
    </cfRule>
  </conditionalFormatting>
  <conditionalFormatting sqref="E96">
    <cfRule type="expression" dxfId="13" priority="14">
      <formula>_xlfn.ISFORMULA(E96)</formula>
    </cfRule>
  </conditionalFormatting>
  <conditionalFormatting sqref="I96">
    <cfRule type="expression" dxfId="12" priority="13">
      <formula>_xlfn.ISFORMULA(I96)</formula>
    </cfRule>
  </conditionalFormatting>
  <conditionalFormatting sqref="B109:B112 H109:M112 A102:M102 A103:B108 D103:M103 F104:I106 D104:G108">
    <cfRule type="expression" dxfId="11" priority="12">
      <formula>_xlfn.ISFORMULA(A102)</formula>
    </cfRule>
  </conditionalFormatting>
  <conditionalFormatting sqref="A109:B111">
    <cfRule type="expression" dxfId="10" priority="11">
      <formula>_xlfn.ISFORMULA(A109)</formula>
    </cfRule>
  </conditionalFormatting>
  <conditionalFormatting sqref="A112:B112">
    <cfRule type="expression" dxfId="9" priority="10">
      <formula>_xlfn.ISFORMULA(A112)</formula>
    </cfRule>
  </conditionalFormatting>
  <conditionalFormatting sqref="A103:A112">
    <cfRule type="expression" dxfId="8" priority="9">
      <formula>_xlfn.ISFORMULA(A103)</formula>
    </cfRule>
  </conditionalFormatting>
  <conditionalFormatting sqref="C103:C108">
    <cfRule type="expression" dxfId="7" priority="8">
      <formula>_xlfn.ISFORMULA(C103)</formula>
    </cfRule>
  </conditionalFormatting>
  <conditionalFormatting sqref="C109:C111">
    <cfRule type="expression" dxfId="6" priority="7">
      <formula>_xlfn.ISFORMULA(C109)</formula>
    </cfRule>
  </conditionalFormatting>
  <conditionalFormatting sqref="C112">
    <cfRule type="expression" dxfId="5" priority="6">
      <formula>_xlfn.ISFORMULA(C112)</formula>
    </cfRule>
  </conditionalFormatting>
  <conditionalFormatting sqref="D109:G112">
    <cfRule type="expression" dxfId="4" priority="5">
      <formula>_xlfn.ISFORMULA(D109)</formula>
    </cfRule>
  </conditionalFormatting>
  <conditionalFormatting sqref="H104:M104">
    <cfRule type="expression" dxfId="3" priority="4">
      <formula>_xlfn.ISFORMULA(H104)</formula>
    </cfRule>
  </conditionalFormatting>
  <conditionalFormatting sqref="H105:M105">
    <cfRule type="expression" dxfId="2" priority="3">
      <formula>_xlfn.ISFORMULA(H105)</formula>
    </cfRule>
  </conditionalFormatting>
  <conditionalFormatting sqref="H106:M107">
    <cfRule type="expression" dxfId="1" priority="2">
      <formula>_xlfn.ISFORMULA(H106)</formula>
    </cfRule>
  </conditionalFormatting>
  <conditionalFormatting sqref="H108:M108">
    <cfRule type="expression" dxfId="0" priority="1">
      <formula>_xlfn.ISFORMULA(H108)</formula>
    </cfRule>
  </conditionalFormatting>
  <pageMargins left="0.45" right="0.45" top="0.75" bottom="0.4" header="0.3" footer="0.3"/>
  <pageSetup scale="55" fitToHeight="2" orientation="portrait" r:id="rId1"/>
  <rowBreaks count="1" manualBreakCount="1">
    <brk id="90" max="16383" man="1"/>
  </rowBreaks>
  <ignoredErrors>
    <ignoredError sqref="G17:J31 K15:L15 H40:I40 H39:I39 H38:J38 H37:J37 H36:J36 H41:I41 G35:J35 G41 G40 G36 G37 G38 G3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3" tint="0.39997558519241921"/>
    <pageSetUpPr fitToPage="1"/>
  </sheetPr>
  <dimension ref="A1:G29"/>
  <sheetViews>
    <sheetView tabSelected="1" workbookViewId="0">
      <selection activeCell="A2" sqref="A2"/>
    </sheetView>
  </sheetViews>
  <sheetFormatPr defaultRowHeight="12.75"/>
  <cols>
    <col min="1" max="1" width="35.7109375" customWidth="1"/>
    <col min="2" max="2" width="5.7109375" customWidth="1"/>
    <col min="3" max="3" width="49.28515625" customWidth="1"/>
    <col min="4" max="4" width="3.85546875" customWidth="1"/>
    <col min="5" max="5" width="34" customWidth="1"/>
    <col min="6" max="6" width="15.5703125" customWidth="1"/>
  </cols>
  <sheetData>
    <row r="1" spans="1:7" ht="20.25" customHeight="1">
      <c r="A1" s="313" t="s">
        <v>254</v>
      </c>
      <c r="B1" s="314"/>
      <c r="C1" s="314"/>
    </row>
    <row r="2" spans="1:7">
      <c r="A2" s="8"/>
      <c r="B2" s="9"/>
      <c r="C2" s="9"/>
    </row>
    <row r="3" spans="1:7">
      <c r="A3" s="10" t="str">
        <f>CONCATENATE('SC Contact'!B11,'SC Contact'!C11)</f>
        <v xml:space="preserve">Service Center Name:  </v>
      </c>
    </row>
    <row r="4" spans="1:7">
      <c r="A4" s="10" t="str">
        <f>CONCATENATE('SC Contact'!B9,'SC Contact'!C8,"  ", 'SC Contact'!C9)</f>
        <v>Fiscal Year:  2025  09/01/2024-08/31/2025</v>
      </c>
    </row>
    <row r="6" spans="1:7" ht="25.5">
      <c r="A6" s="315" t="s">
        <v>183</v>
      </c>
      <c r="B6" s="316"/>
      <c r="C6" s="317"/>
      <c r="D6" s="85"/>
      <c r="E6" s="85"/>
      <c r="F6" s="261" t="s">
        <v>231</v>
      </c>
      <c r="G6" s="260"/>
    </row>
    <row r="7" spans="1:7">
      <c r="A7" s="103" t="s">
        <v>204</v>
      </c>
      <c r="B7" s="104"/>
      <c r="C7" s="176">
        <f>+F11</f>
        <v>0</v>
      </c>
      <c r="D7" s="106"/>
      <c r="E7" s="106" t="s">
        <v>227</v>
      </c>
      <c r="F7" s="176">
        <f>+Inputs!C19</f>
        <v>0</v>
      </c>
    </row>
    <row r="8" spans="1:7">
      <c r="A8" s="103" t="s">
        <v>205</v>
      </c>
      <c r="B8" s="104"/>
      <c r="C8" s="176" t="str">
        <f>IFERROR(-Summary!M13,"")</f>
        <v/>
      </c>
      <c r="D8" s="106"/>
      <c r="E8" s="106" t="s">
        <v>228</v>
      </c>
      <c r="F8" s="176">
        <f>+Summary!L11</f>
        <v>0</v>
      </c>
    </row>
    <row r="9" spans="1:7">
      <c r="A9" s="103" t="s">
        <v>7</v>
      </c>
      <c r="B9" s="104"/>
      <c r="C9" s="176" t="str">
        <f>+Summary!M11</f>
        <v/>
      </c>
      <c r="D9" s="106"/>
      <c r="E9" s="106" t="s">
        <v>229</v>
      </c>
      <c r="F9" s="176">
        <f>-Summary!L64</f>
        <v>0</v>
      </c>
    </row>
    <row r="10" spans="1:7" ht="13.5" thickBot="1">
      <c r="A10" s="103" t="s">
        <v>33</v>
      </c>
      <c r="B10" s="104"/>
      <c r="C10" s="176">
        <f>-Summary!M15-Summary!M33</f>
        <v>0</v>
      </c>
      <c r="D10" s="105"/>
      <c r="E10" s="105" t="s">
        <v>100</v>
      </c>
      <c r="F10" s="176">
        <f>-Inputs!C20</f>
        <v>0</v>
      </c>
    </row>
    <row r="11" spans="1:7" ht="14.25" thickTop="1" thickBot="1">
      <c r="A11" s="103" t="s">
        <v>30</v>
      </c>
      <c r="B11" s="104"/>
      <c r="C11" s="176">
        <f>-Summary!M70-Inputs!F89</f>
        <v>0</v>
      </c>
      <c r="D11" s="85"/>
      <c r="E11" s="105" t="s">
        <v>230</v>
      </c>
      <c r="F11" s="177">
        <f>SUM(F7:F10)</f>
        <v>0</v>
      </c>
    </row>
    <row r="12" spans="1:7" ht="14.25" thickTop="1" thickBot="1">
      <c r="A12" s="103" t="s">
        <v>19</v>
      </c>
      <c r="B12" s="104"/>
      <c r="C12" s="176">
        <f>-Summary!M44+Inputs!F89</f>
        <v>0</v>
      </c>
      <c r="D12" s="106"/>
      <c r="E12" s="106"/>
      <c r="F12" s="85"/>
      <c r="G12" s="85"/>
    </row>
    <row r="13" spans="1:7" ht="14.25" thickTop="1" thickBot="1">
      <c r="A13" s="107" t="s">
        <v>28</v>
      </c>
      <c r="B13" s="108"/>
      <c r="C13" s="177">
        <f>SUM(C7:C12)</f>
        <v>0</v>
      </c>
      <c r="D13" s="85"/>
      <c r="E13" s="85"/>
      <c r="F13" s="85"/>
      <c r="G13" s="85"/>
    </row>
    <row r="14" spans="1:7" ht="13.5" thickTop="1">
      <c r="A14" s="103" t="s">
        <v>25</v>
      </c>
      <c r="B14" s="104"/>
      <c r="C14" s="176">
        <f>-SUM(C10,C12)/365</f>
        <v>0</v>
      </c>
      <c r="D14" s="85"/>
      <c r="E14" s="85"/>
      <c r="F14" s="85"/>
      <c r="G14" s="85"/>
    </row>
    <row r="15" spans="1:7">
      <c r="A15" s="103" t="s">
        <v>29</v>
      </c>
      <c r="B15" s="104"/>
      <c r="C15" s="176">
        <f>C14*C18</f>
        <v>0</v>
      </c>
      <c r="D15" s="85"/>
      <c r="E15" s="85"/>
      <c r="F15" s="85"/>
      <c r="G15" s="85"/>
    </row>
    <row r="16" spans="1:7">
      <c r="A16" s="181" t="s">
        <v>203</v>
      </c>
      <c r="B16" s="104"/>
      <c r="C16" s="176">
        <f>C13-C15</f>
        <v>0</v>
      </c>
      <c r="D16" s="85"/>
      <c r="E16" s="85"/>
      <c r="F16" s="85"/>
      <c r="G16" s="85"/>
    </row>
    <row r="17" spans="1:7">
      <c r="A17" s="103" t="s">
        <v>26</v>
      </c>
      <c r="B17" s="104"/>
      <c r="C17" s="178" t="str">
        <f>IFERROR(C13/C14,"0")</f>
        <v>0</v>
      </c>
      <c r="D17" s="85"/>
      <c r="E17" s="85"/>
      <c r="F17" s="85"/>
      <c r="G17" s="85"/>
    </row>
    <row r="18" spans="1:7">
      <c r="A18" s="103" t="s">
        <v>27</v>
      </c>
      <c r="B18" s="104"/>
      <c r="C18" s="179">
        <v>60</v>
      </c>
      <c r="D18" s="85"/>
      <c r="E18" s="85"/>
      <c r="F18" s="85"/>
      <c r="G18" s="85"/>
    </row>
    <row r="19" spans="1:7" ht="13.5" thickBot="1">
      <c r="A19" s="109" t="s">
        <v>20</v>
      </c>
      <c r="B19" s="110"/>
      <c r="C19" s="180">
        <f>C17-C18</f>
        <v>-60</v>
      </c>
      <c r="D19" s="85"/>
      <c r="E19" s="85"/>
      <c r="F19" s="85"/>
      <c r="G19" s="85"/>
    </row>
    <row r="20" spans="1:7" ht="13.5" thickTop="1">
      <c r="A20" s="111"/>
      <c r="B20" s="112"/>
      <c r="C20" s="113"/>
      <c r="D20" s="85"/>
      <c r="E20" s="85"/>
      <c r="F20" s="85"/>
      <c r="G20" s="85"/>
    </row>
    <row r="21" spans="1:7">
      <c r="A21" s="114" t="s">
        <v>22</v>
      </c>
      <c r="B21" s="115"/>
      <c r="C21" s="116"/>
      <c r="D21" s="85"/>
      <c r="E21" s="85"/>
      <c r="F21" s="85"/>
      <c r="G21" s="85"/>
    </row>
    <row r="22" spans="1:7">
      <c r="A22" s="117" t="s">
        <v>23</v>
      </c>
      <c r="B22" s="112"/>
      <c r="C22" s="123" t="str">
        <f>IF(+Summary!M86=0,Summary!M76,Summary!M86)</f>
        <v/>
      </c>
      <c r="D22" s="85"/>
      <c r="E22" s="85"/>
      <c r="F22" s="85"/>
      <c r="G22" s="85"/>
    </row>
    <row r="23" spans="1:7">
      <c r="A23" s="117" t="s">
        <v>24</v>
      </c>
      <c r="B23" s="112"/>
      <c r="C23" s="123" t="str">
        <f>IF(Summary!M85=0,Summary!M75,Summary!M85)</f>
        <v/>
      </c>
      <c r="D23" s="85"/>
      <c r="E23" s="85"/>
      <c r="F23" s="85"/>
      <c r="G23" s="85"/>
    </row>
    <row r="24" spans="1:7">
      <c r="A24" s="117" t="s">
        <v>118</v>
      </c>
      <c r="B24" s="112"/>
      <c r="C24" s="123" t="str">
        <f>IFERROR(C22-C23,"")</f>
        <v/>
      </c>
      <c r="D24" s="85"/>
      <c r="E24" s="85"/>
      <c r="F24" s="85"/>
      <c r="G24" s="85"/>
    </row>
    <row r="25" spans="1:7">
      <c r="A25" s="117" t="s">
        <v>21</v>
      </c>
      <c r="B25" s="112"/>
      <c r="C25" s="123">
        <f>+Inputs!G10</f>
        <v>0</v>
      </c>
      <c r="D25" s="85"/>
      <c r="E25" s="85"/>
      <c r="F25" s="85"/>
      <c r="G25" s="85"/>
    </row>
    <row r="26" spans="1:7">
      <c r="A26" s="118" t="s">
        <v>22</v>
      </c>
      <c r="B26" s="119"/>
      <c r="C26" s="123" t="str">
        <f>IFERROR(C24*C25,"")</f>
        <v/>
      </c>
      <c r="D26" s="85"/>
      <c r="E26" s="85"/>
      <c r="F26" s="85"/>
      <c r="G26" s="85"/>
    </row>
    <row r="27" spans="1:7">
      <c r="A27" s="85"/>
      <c r="B27" s="85"/>
      <c r="C27" s="85"/>
      <c r="D27" s="85"/>
      <c r="E27" s="85"/>
      <c r="F27" s="85"/>
      <c r="G27" s="85"/>
    </row>
    <row r="28" spans="1:7">
      <c r="A28" s="85"/>
      <c r="B28" s="85"/>
      <c r="C28" s="85"/>
      <c r="D28" s="85"/>
      <c r="E28" s="85"/>
      <c r="F28" s="85"/>
      <c r="G28" s="85"/>
    </row>
    <row r="29" spans="1:7">
      <c r="A29" s="85"/>
      <c r="B29" s="85"/>
      <c r="C29" s="85"/>
      <c r="D29" s="85"/>
      <c r="E29" s="85"/>
      <c r="F29" s="85"/>
      <c r="G29" s="85"/>
    </row>
  </sheetData>
  <sheetProtection algorithmName="SHA-512" hashValue="1eOROAjaMF7C7mjkT+M7809PrnR4GxJTxtcj6UVheKTM6en0smSwmvdxvTGQkXcUPRLleBg1D+pjyKMtawh4ew==" saltValue="tJWnOim3y1rRfJuKc2xwUg==" spinCount="100000" sheet="1" objects="1" scenarios="1"/>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84c1cbc-6e76-4b6d-8b9b-9dd9f49c0454">55XPEJJAAM2Y-35-136</_dlc_DocId>
    <_dlc_DocIdUrl xmlns="684c1cbc-6e76-4b6d-8b9b-9dd9f49c0454">
      <Url>https://financeinet.tamu.edu/web/_layouts/DocIdRedir.aspx?ID=55XPEJJAAM2Y-35-136</Url>
      <Description>55XPEJJAAM2Y-35-136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BF9463B2C7904B923DB1559D40DCDF" ma:contentTypeVersion="0" ma:contentTypeDescription="Create a new document." ma:contentTypeScope="" ma:versionID="9f9954cec9c3fe4a14f9fe28f8436e08">
  <xsd:schema xmlns:xsd="http://www.w3.org/2001/XMLSchema" xmlns:xs="http://www.w3.org/2001/XMLSchema" xmlns:p="http://schemas.microsoft.com/office/2006/metadata/properties" xmlns:ns2="684c1cbc-6e76-4b6d-8b9b-9dd9f49c0454" targetNamespace="http://schemas.microsoft.com/office/2006/metadata/properties" ma:root="true" ma:fieldsID="6f1a177af56fd63a7d1fa0831c4d1740" ns2:_="">
    <xsd:import namespace="684c1cbc-6e76-4b6d-8b9b-9dd9f49c045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bc-6e76-4b6d-8b9b-9dd9f49c04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BE811-E161-4352-B7B4-77CDC0C71190}">
  <ds:schemaRefs>
    <ds:schemaRef ds:uri="http://www.w3.org/XML/1998/namespace"/>
    <ds:schemaRef ds:uri="684c1cbc-6e76-4b6d-8b9b-9dd9f49c0454"/>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s>
</ds:datastoreItem>
</file>

<file path=customXml/itemProps2.xml><?xml version="1.0" encoding="utf-8"?>
<ds:datastoreItem xmlns:ds="http://schemas.openxmlformats.org/officeDocument/2006/customXml" ds:itemID="{49A1C2BC-4424-4D80-8A1A-9498C5644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c1cbc-6e76-4b6d-8b9b-9dd9f49c04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618F7-C4FE-46C6-9CDF-1566A99E2707}">
  <ds:schemaRefs>
    <ds:schemaRef ds:uri="http://schemas.microsoft.com/sharepoint/events"/>
  </ds:schemaRefs>
</ds:datastoreItem>
</file>

<file path=customXml/itemProps4.xml><?xml version="1.0" encoding="utf-8"?>
<ds:datastoreItem xmlns:ds="http://schemas.openxmlformats.org/officeDocument/2006/customXml" ds:itemID="{76563A8F-3C36-4DAB-A1EE-7327695925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Inputs</vt:lpstr>
      <vt:lpstr>Customers</vt:lpstr>
      <vt:lpstr>Self-Cert </vt:lpstr>
      <vt:lpstr>SC Contact</vt:lpstr>
      <vt:lpstr>Summary</vt:lpstr>
      <vt:lpstr>Fund Balance</vt:lpstr>
      <vt:lpstr>First_Day</vt:lpstr>
      <vt:lpstr>Customers!Print_Area</vt:lpstr>
      <vt:lpstr>'Fund Balance'!Print_Area</vt:lpstr>
      <vt:lpstr>'SC Contact'!Print_Area</vt:lpstr>
      <vt:lpstr>'Self-Cert '!Print_Area</vt:lpstr>
      <vt:lpstr>Summary!Print_Area</vt:lpstr>
      <vt:lpstr>'Self-Cert '!Print_Titles</vt:lpstr>
    </vt:vector>
  </TitlesOfParts>
  <Manager>dkrusekopf@tamu.edu</Manager>
  <Company>Texas A&amp;M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Single  Rate Study Template</dc:title>
  <dc:creator>dkrusekopf@tamu.edu</dc:creator>
  <dc:description>Standard Template</dc:description>
  <cp:lastModifiedBy>Hendrix, Kayleigh</cp:lastModifiedBy>
  <cp:lastPrinted>2022-09-28T21:43:38Z</cp:lastPrinted>
  <dcterms:created xsi:type="dcterms:W3CDTF">2001-04-20T14:02:20Z</dcterms:created>
  <dcterms:modified xsi:type="dcterms:W3CDTF">2024-03-18T14:54:45Z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0x010100CDBF9463B2C7904B923DB1559D40DCDF</vt:lpwstr>
  </property>
  <property fmtid="{D5CDD505-2E9C-101B-9397-08002B2CF9AE}" pid="3" name="_dlc_DocIdItemGuid">
    <vt:lpwstr>df2dabed-a76c-49f6-b98f-231a6511364b</vt:lpwstr>
  </property>
</Properties>
</file>